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8480" windowHeight="9765" tabRatio="929" firstSheet="9" activeTab="26"/>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J13" i="73" l="1"/>
  <c r="I13" i="73"/>
  <c r="J12" i="73"/>
  <c r="I12" i="73"/>
  <c r="E12" i="73" l="1"/>
  <c r="K12"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3" i="80"/>
  <c r="R32" i="80"/>
  <c r="R31" i="80"/>
  <c r="R30" i="80"/>
  <c r="R28" i="80"/>
  <c r="R25" i="80"/>
  <c r="R24" i="80"/>
  <c r="R23" i="80"/>
  <c r="R22" i="80"/>
  <c r="R21" i="80"/>
  <c r="R20" i="80"/>
  <c r="R18" i="80"/>
  <c r="R17" i="80"/>
  <c r="R16"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63" i="73" l="1"/>
  <c r="K63" i="73" s="1"/>
  <c r="H41" i="73"/>
  <c r="K41" i="73" s="1"/>
  <c r="H36" i="73"/>
  <c r="K36" i="73"/>
  <c r="H55" i="73"/>
  <c r="K55" i="73" s="1"/>
  <c r="H48" i="73"/>
  <c r="K48" i="73" s="1"/>
  <c r="H43" i="73"/>
  <c r="K43" i="73" s="1"/>
  <c r="H64" i="73"/>
  <c r="K64" i="73" s="1"/>
  <c r="H57" i="73"/>
  <c r="K57" i="73" s="1"/>
  <c r="H40" i="73"/>
  <c r="K40" i="73" s="1"/>
  <c r="H39" i="73"/>
  <c r="K39" i="73" s="1"/>
  <c r="H30" i="73"/>
  <c r="K30" i="73" s="1"/>
  <c r="H42" i="73"/>
  <c r="K42" i="73" s="1"/>
  <c r="H38" i="73"/>
  <c r="K38" i="73"/>
  <c r="H59" i="73"/>
  <c r="K59" i="73" s="1"/>
  <c r="H54" i="73"/>
  <c r="K54" i="73" s="1"/>
  <c r="H61" i="73"/>
  <c r="K61" i="73" s="1"/>
  <c r="H31" i="73"/>
  <c r="K31" i="73" s="1"/>
  <c r="H26" i="73"/>
  <c r="K26" i="73" s="1"/>
  <c r="H32" i="73"/>
  <c r="K32" i="73"/>
  <c r="H49" i="73"/>
  <c r="K49" i="73" s="1"/>
  <c r="H51" i="73"/>
  <c r="K51" i="73" s="1"/>
  <c r="H24" i="73"/>
  <c r="K24" i="73" s="1"/>
  <c r="H56" i="73"/>
  <c r="K56" i="73" s="1"/>
  <c r="H47" i="73"/>
  <c r="K47" i="73" s="1"/>
  <c r="H25" i="73"/>
  <c r="K25" i="73" s="1"/>
  <c r="H52" i="73"/>
  <c r="K52" i="73" s="1"/>
  <c r="H60" i="73"/>
  <c r="K60" i="73" s="1"/>
  <c r="H62" i="73"/>
  <c r="K62" i="73" s="1"/>
  <c r="H58" i="73"/>
  <c r="K58" i="73"/>
  <c r="H44" i="73"/>
  <c r="K44" i="73" s="1"/>
  <c r="H29" i="73"/>
  <c r="K29" i="73" s="1"/>
  <c r="H35" i="73"/>
  <c r="K35" i="73" s="1"/>
  <c r="H105" i="73"/>
  <c r="K105" i="73" s="1"/>
  <c r="H88" i="73"/>
  <c r="K88" i="73" s="1"/>
  <c r="H100" i="73"/>
  <c r="K100" i="73"/>
  <c r="H74" i="73"/>
  <c r="K74" i="73" s="1"/>
  <c r="H110" i="73"/>
  <c r="K110" i="73" s="1"/>
  <c r="H70" i="73"/>
  <c r="K70" i="73" s="1"/>
  <c r="H86" i="73"/>
  <c r="K86" i="73" s="1"/>
  <c r="H93" i="73"/>
  <c r="K93" i="73" s="1"/>
  <c r="H83" i="73"/>
  <c r="K83" i="73" s="1"/>
  <c r="H104" i="73"/>
  <c r="K104" i="73" s="1"/>
  <c r="H79" i="73"/>
  <c r="K79" i="73" s="1"/>
  <c r="H94" i="73"/>
  <c r="K94" i="73" s="1"/>
  <c r="H84" i="73"/>
  <c r="K84" i="73" s="1"/>
  <c r="H108" i="73"/>
  <c r="K108" i="73" s="1"/>
  <c r="H107" i="73"/>
  <c r="K107" i="73" s="1"/>
  <c r="H103" i="73"/>
  <c r="K103" i="73" s="1"/>
  <c r="H71" i="73"/>
  <c r="K71" i="73" s="1"/>
  <c r="H95" i="73"/>
  <c r="K95" i="73" s="1"/>
  <c r="H78" i="73"/>
  <c r="K78" i="73" s="1"/>
  <c r="H90" i="73"/>
  <c r="K90" i="73" s="1"/>
  <c r="H96" i="73"/>
  <c r="K96" i="73" s="1"/>
  <c r="H76" i="73"/>
  <c r="K76" i="73" s="1"/>
  <c r="H75" i="73"/>
  <c r="K75" i="73" s="1"/>
  <c r="H106" i="73"/>
  <c r="K106" i="73" s="1"/>
  <c r="H99" i="73"/>
  <c r="K99" i="73"/>
  <c r="H67" i="73"/>
  <c r="K67" i="73" s="1"/>
  <c r="H73" i="73"/>
  <c r="K73" i="73" s="1"/>
  <c r="H68" i="73"/>
  <c r="K68" i="73" s="1"/>
  <c r="H111" i="73"/>
  <c r="K111" i="73" s="1"/>
  <c r="H89" i="73"/>
  <c r="K89" i="73" s="1"/>
  <c r="H72" i="73"/>
  <c r="K72" i="73" s="1"/>
  <c r="H80" i="73"/>
  <c r="K80" i="73" s="1"/>
  <c r="H102" i="73"/>
  <c r="K102" i="73" s="1"/>
  <c r="H91" i="73"/>
  <c r="K91" i="73" s="1"/>
  <c r="H81" i="73"/>
  <c r="K81" i="73"/>
  <c r="H87" i="73"/>
  <c r="K87" i="73" s="1"/>
  <c r="E46" i="73"/>
  <c r="F46" i="73" s="1"/>
  <c r="F86" i="73"/>
  <c r="F83" i="73"/>
  <c r="F89" i="73"/>
  <c r="F81" i="73"/>
  <c r="F67" i="73"/>
  <c r="E27" i="73"/>
  <c r="F35" i="73"/>
  <c r="E92" i="73"/>
  <c r="E28" i="73"/>
  <c r="F99" i="73"/>
  <c r="F51" i="73"/>
  <c r="F74" i="73"/>
  <c r="F29" i="73"/>
  <c r="E109" i="73"/>
  <c r="E77" i="73"/>
  <c r="E45" i="73"/>
  <c r="F110" i="73"/>
  <c r="E97" i="73"/>
  <c r="E65" i="73"/>
  <c r="E33"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53" i="73" l="1"/>
  <c r="K53" i="73" s="1"/>
  <c r="H28" i="73"/>
  <c r="K28" i="73" s="1"/>
  <c r="H50" i="73"/>
  <c r="K50" i="73" s="1"/>
  <c r="H33" i="73"/>
  <c r="K33" i="73" s="1"/>
  <c r="H46" i="73"/>
  <c r="K46" i="73" s="1"/>
  <c r="H65" i="73"/>
  <c r="K65" i="73" s="1"/>
  <c r="H34" i="73"/>
  <c r="K34" i="73" s="1"/>
  <c r="H37" i="73"/>
  <c r="K37" i="73" s="1"/>
  <c r="H27" i="73"/>
  <c r="K27" i="73" s="1"/>
  <c r="H85" i="73"/>
  <c r="K85" i="73" s="1"/>
  <c r="H66" i="73"/>
  <c r="K66" i="73" s="1"/>
  <c r="H101" i="73"/>
  <c r="K101" i="73" s="1"/>
  <c r="H77" i="73"/>
  <c r="K77" i="73" s="1"/>
  <c r="H82" i="73"/>
  <c r="K82" i="73"/>
  <c r="H97" i="73"/>
  <c r="K97" i="73" s="1"/>
  <c r="H109" i="73"/>
  <c r="K109" i="73" s="1"/>
  <c r="H98" i="73"/>
  <c r="K98" i="73" s="1"/>
  <c r="H69" i="73"/>
  <c r="K69" i="73" s="1"/>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l="1"/>
  <c r="K23" i="73" s="1"/>
  <c r="D25" i="80"/>
  <c r="E27" i="60"/>
  <c r="J27" i="60" s="1"/>
  <c r="F23" i="73"/>
  <c r="G27" i="60" l="1"/>
  <c r="D24" i="80" l="1"/>
  <c r="E26" i="60"/>
  <c r="J26" i="60" s="1"/>
  <c r="E22" i="73"/>
  <c r="D23" i="80"/>
  <c r="E25" i="60"/>
  <c r="J25" i="60" s="1"/>
  <c r="E21" i="73"/>
  <c r="D34" i="76"/>
  <c r="H21" i="73" l="1"/>
  <c r="K21" i="73"/>
  <c r="H22" i="73"/>
  <c r="K22" i="73" s="1"/>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4" i="73" l="1"/>
  <c r="K14" i="73" s="1"/>
  <c r="H17" i="73"/>
  <c r="K17" i="73" s="1"/>
  <c r="H18" i="73"/>
  <c r="K18" i="73" s="1"/>
  <c r="H19" i="73"/>
  <c r="K19" i="73" s="1"/>
  <c r="H16" i="73"/>
  <c r="K16" i="73" s="1"/>
  <c r="H20" i="73"/>
  <c r="K20" i="73" s="1"/>
  <c r="H15" i="73"/>
  <c r="K15" i="73" s="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C17" i="105"/>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<sst xmlns="http://schemas.openxmlformats.org/spreadsheetml/2006/main" count="1101" uniqueCount="442">
  <si>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</si>
  <si>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</si>
  <si>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</si>
  <si>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</si>
  <si>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</si>
  <si>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</si>
  <si>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</si>
  <si>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</si>
  <si>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</si>
  <si>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</si>
  <si>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</si>
  <si>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</si>
  <si>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</si>
  <si>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</si>
  <si>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</si>
  <si>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</si>
  <si>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</si>
  <si>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</si>
  <si>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</si>
  <si>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</si>
  <si>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</si>
  <si>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</si>
  <si>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</si>
  <si>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</si>
  <si>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</si>
  <si>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</si>
  <si>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</si>
  <si>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</si>
  <si>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</si>
  <si>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</si>
  <si>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</si>
  <si>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</si>
  <si>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</si>
  <si>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</si>
  <si>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</si>
  <si>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</si>
  <si>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</si>
  <si>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</si>
  <si>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</si>
  <si>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</si>
  <si>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</si>
  <si>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</si>
  <si>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</si>
  <si>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</si>
  <si>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</si>
  <si>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</si>
  <si>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</si>
  <si>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</si>
  <si>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</si>
  <si>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</si>
  <si>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</si>
  <si>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</si>
  <si>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</si>
  <si>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</si>
  <si>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</si>
  <si>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</si>
  <si>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</si>
  <si>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</si>
  <si>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</si>
  <si>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</si>
  <si>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</si>
  <si>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</si>
  <si>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</si>
  <si>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</si>
  <si>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</si>
  <si>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</si>
  <si>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</si>
  <si>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</si>
  <si>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</si>
  <si>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</si>
  <si>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</si>
  <si>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</si>
  <si>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</si>
  <si>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</si>
  <si>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</si>
  <si>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</si>
  <si>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</si>
  <si>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</si>
  <si>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</si>
  <si>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</si>
  <si>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</si>
  <si>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</si>
  <si>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</si>
  <si>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</si>
  <si>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</si>
  <si>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</si>
  <si>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</si>
  <si>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</si>
  <si>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</si>
  <si>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</si>
  <si>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</si>
  <si>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</si>
  <si>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</si>
  <si>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</si>
  <si>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</si>
  <si>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</si>
  <si>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</si>
  <si>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</si>
  <si>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</si>
  <si>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</si>
  <si>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</si>
  <si>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</si>
  <si>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</si>
  <si>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</si>
  <si>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</si>
  <si>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</si>
  <si>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</si>
  <si>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</si>
  <si>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</si>
  <si>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</si>
  <si>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</si>
  <si>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</si>
  <si>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</si>
  <si>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</si>
  <si>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</si>
  <si>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</si>
  <si>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</si>
  <si>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</si>
  <si>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</si>
  <si>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</si>
  <si>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</si>
  <si>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</si>
  <si>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</si>
  <si>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</si>
  <si>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</si>
  <si>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</si>
  <si>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</si>
  <si>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</si>
  <si>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</si>
  <si>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</si>
  <si>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</si>
  <si>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</si>
  <si>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</si>
  <si>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</si>
  <si>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</si>
  <si>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</si>
  <si>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</si>
  <si>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</si>
  <si>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</si>
  <si>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</si>
  <si>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</si>
  <si>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</si>
  <si>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</si>
  <si>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</si>
  <si>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</si>
  <si>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</si>
  <si>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</si>
  <si>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</si>
  <si>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</si>
  <si>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</si>
  <si>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</si>
  <si>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</si>
  <si>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</si>
  <si>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</si>
  <si>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</si>
  <si>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</si>
  <si>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</si>
  <si>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</si>
  <si>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</si>
  <si>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</si>
  <si>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</si>
  <si>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</si>
  <si>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</si>
  <si>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</si>
  <si>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</si>
  <si>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</si>
  <si>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</si>
  <si>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</si>
  <si>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</si>
  <si>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</si>
  <si>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</si>
  <si>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</si>
  <si>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</si>
  <si>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</si>
  <si>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</si>
  <si>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</si>
  <si>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</si>
  <si>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</si>
  <si>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</si>
  <si>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</si>
  <si>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</si>
  <si>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</si>
  <si>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</si>
  <si>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</si>
  <si>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</si>
  <si>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</si>
  <si>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</si>
  <si>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</si>
  <si>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</si>
  <si>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</si>
  <si>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</si>
  <si>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</si>
  <si>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</si>
  <si>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</si>
  <si>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</si>
  <si>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</si>
  <si>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</si>
  <si>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</si>
  <si>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</si>
  <si>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</si>
  <si>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</si>
  <si>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</si>
  <si>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</si>
  <si>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</si>
  <si>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</si>
  <si>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</si>
  <si>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</si>
  <si>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</si>
  <si>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</si>
  <si>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</si>
  <si>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</si>
  <si>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</si>
  <si>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</si>
  <si>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</si>
  <si>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</si>
  <si>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</si>
  <si>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</si>
  <si>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</si>
  <si>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</si>
  <si>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</si>
  <si>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</si>
  <si>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</si>
  <si>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</si>
  <si>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</si>
  <si>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</si>
  <si>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</si>
  <si>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</si>
  <si>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</si>
  <si>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</si>
  <si>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</si>
  <si>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</si>
  <si>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</si>
  <si>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</si>
  <si>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</si>
  <si>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</si>
  <si>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</si>
  <si>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</si>
  <si>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</si>
  <si>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</si>
  <si>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</si>
  <si>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</si>
  <si>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</si>
  <si>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</si>
  <si>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</si>
  <si>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</si>
  <si>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</si>
  <si>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</si>
  <si>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</si>
  <si>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</si>
  <si>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</si>
  <si>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</si>
  <si>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</si>
  <si>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</si>
  <si>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</si>
  <si>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</si>
  <si>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</si>
  <si>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</si>
  <si>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</si>
  <si>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</si>
  <si>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</si>
  <si>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</si>
  <si>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</si>
  <si>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</si>
  <si>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</si>
  <si>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</si>
  <si>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</si>
  <si>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</si>
  <si>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</si>
  <si>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</si>
  <si>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</si>
  <si>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</si>
  <si>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</si>
  <si>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</si>
  <si>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</si>
  <si>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</si>
  <si>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</si>
  <si>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</si>
  <si>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</si>
  <si>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</si>
  <si>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</si>
  <si>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</si>
  <si>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</si>
  <si>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</si>
  <si>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</si>
  <si>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</si>
  <si>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</si>
  <si>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</si>
  <si>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</si>
  <si>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</si>
  <si>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</si>
  <si>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</si>
  <si>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</si>
  <si>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</si>
  <si>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</si>
  <si>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</si>
  <si>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</si>
  <si>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</si>
  <si>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</si>
  <si>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</si>
  <si>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</si>
  <si>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</si>
  <si>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</si>
  <si>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</si>
  <si>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</si>
  <si>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</si>
  <si>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</si>
  <si>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</si>
  <si>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</si>
  <si>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</si>
  <si>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</si>
  <si>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</si>
  <si>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</si>
  <si>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</si>
  <si>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</si>
  <si>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</si>
  <si>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</si>
  <si>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</si>
  <si>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</si>
  <si>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</si>
  <si>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</si>
  <si>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</si>
  <si>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</si>
  <si>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</si>
  <si>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</si>
  <si>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</si>
  <si>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</si>
  <si>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</si>
  <si>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</si>
  <si>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</si>
  <si>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</si>
  <si>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</si>
  <si>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</si>
  <si>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</si>
  <si>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</si>
  <si>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</si>
  <si>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</si>
  <si>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</si>
  <si>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</si>
  <si>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</si>
  <si>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</si>
  <si>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</si>
  <si>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</si>
  <si>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</si>
  <si>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</si>
  <si>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</si>
  <si>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</si>
  <si>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</si>
  <si>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</si>
  <si>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</si>
  <si>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</si>
  <si>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</si>
  <si>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</si>
  <si>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</si>
  <si>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</si>
  <si>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</si>
  <si>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</si>
  <si>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</si>
  <si>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</si>
  <si>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</si>
  <si>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</si>
  <si>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</si>
  <si>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</si>
  <si>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</si>
  <si>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</si>
  <si>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</si>
  <si>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</si>
  <si>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</si>
  <si>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</si>
  <si>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</si>
  <si>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</si>
  <si>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</si>
  <si>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</si>
  <si>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</si>
  <si>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</si>
  <si>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</si>
  <si>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</si>
  <si>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</si>
  <si>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</si>
  <si>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</si>
  <si>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</si>
  <si>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</si>
  <si>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</si>
  <si>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</si>
  <si>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</si>
  <si>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</si>
  <si>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</si>
  <si>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</si>
  <si>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</si>
  <si>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</si>
  <si>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</si>
  <si>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</si>
  <si>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</si>
  <si>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</si>
  <si>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</si>
  <si>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</si>
  <si>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</si>
  <si>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</si>
  <si>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</si>
  <si>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</si>
  <si>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</si>
  <si>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</si>
  <si>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</si>
  <si>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</si>
  <si>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</si>
  <si>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</si>
  <si>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</si>
  <si>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</si>
  <si>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</si>
  <si>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</si>
  <si>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</si>
  <si>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</si>
  <si>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</si>
  <si>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</si>
  <si>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</si>
  <si>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</si>
  <si>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</si>
  <si>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</si>
  <si>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</si>
  <si>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</si>
  <si>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</si>
  <si>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</si>
  <si>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</si>
  <si>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</si>
  <si>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</si>
  <si>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</si>
  <si>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</si>
  <si>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</si>
  <si>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</si>
  <si>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</si>
  <si>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</si>
  <si>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</si>
  <si>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</si>
  <si>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</si>
  <si>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</si>
  <si>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</si>
  <si>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</si>
  <si>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なし</t>
    <phoneticPr fontId="7"/>
  </si>
  <si>
    <t>ぶどう</t>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</si>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</sst>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opLeftCell="A4" zoomScaleNormal="100" zoomScaleSheetLayoutView="100" workbookViewId="0">
      <selection activeCell="B27" sqref="B27"/>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295</v>
      </c>
    </row>
    <row r="6" spans="2:2" ht="14.25" customHeight="1"/>
    <row r="7" spans="2:2">
      <c r="B7" s="76" t="s">
        <v>296</v>
      </c>
    </row>
    <row r="8" spans="2:2">
      <c r="B8" s="76" t="s">
        <v>297</v>
      </c>
    </row>
    <row r="9" spans="2:2">
      <c r="B9" s="76" t="s">
        <v>298</v>
      </c>
    </row>
    <row r="10" spans="2:2" ht="14.25" customHeight="1">
      <c r="B10" s="76" t="s">
        <v>434</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440</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300</v>
      </c>
    </row>
    <row r="3" spans="2:3" ht="21">
      <c r="B3" s="358" t="s">
        <v>299</v>
      </c>
      <c r="C3" s="75"/>
    </row>
    <row r="4" spans="2:3" ht="78" customHeight="1">
      <c r="B4" s="348" t="s">
        <v>409</v>
      </c>
      <c r="C4" s="75"/>
    </row>
    <row r="5" spans="2:3" ht="9.75" customHeight="1">
      <c r="B5" s="75"/>
      <c r="C5" s="75"/>
    </row>
    <row r="6" spans="2:3" ht="21">
      <c r="B6" s="359" t="s">
        <v>346</v>
      </c>
      <c r="C6" s="75"/>
    </row>
    <row r="7" spans="2:3" ht="141" customHeight="1">
      <c r="B7" s="349" t="s">
        <v>410</v>
      </c>
      <c r="C7" s="75"/>
    </row>
    <row r="8" spans="2:3" ht="9" customHeight="1">
      <c r="B8" s="75"/>
      <c r="C8" s="75"/>
    </row>
    <row r="9" spans="2:3" ht="21">
      <c r="B9" s="359" t="s">
        <v>41</v>
      </c>
      <c r="C9" s="75"/>
    </row>
    <row r="10" spans="2:3" ht="247.5" customHeight="1">
      <c r="B10" s="349" t="s">
        <v>435</v>
      </c>
      <c r="C10" s="75"/>
    </row>
    <row r="11" spans="2:3" ht="3.75" customHeight="1">
      <c r="B11" s="75"/>
      <c r="C11" s="75"/>
    </row>
    <row r="12" spans="2:3">
      <c r="B12" s="346" t="s">
        <v>397</v>
      </c>
    </row>
    <row r="13" spans="2:3" ht="37.5" customHeight="1">
      <c r="B13" s="350" t="s">
        <v>398</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18" sqref="B18"/>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301</v>
      </c>
      <c r="C2" s="2"/>
      <c r="D2" s="2"/>
      <c r="E2" s="2"/>
      <c r="H2" s="2"/>
    </row>
    <row r="3" spans="2:8">
      <c r="B3" s="2"/>
      <c r="C3" s="2"/>
      <c r="D3" s="2"/>
      <c r="E3" s="2"/>
      <c r="H3" s="2"/>
    </row>
    <row r="4" spans="2:8" ht="15.75" customHeight="1">
      <c r="B4" s="254" t="s">
        <v>302</v>
      </c>
      <c r="C4" s="2"/>
      <c r="D4" s="2"/>
      <c r="E4" s="2"/>
      <c r="H4" s="2"/>
    </row>
    <row r="5" spans="2:8" ht="15.75" customHeight="1" thickBot="1">
      <c r="B5" s="2" t="s">
        <v>303</v>
      </c>
      <c r="C5" s="2"/>
      <c r="D5" s="2"/>
      <c r="E5" s="2"/>
      <c r="H5" s="2"/>
    </row>
    <row r="6" spans="2:8" ht="30" customHeight="1" thickBot="1">
      <c r="B6" s="107"/>
      <c r="C6" s="101" t="s">
        <v>270</v>
      </c>
      <c r="D6" s="2"/>
      <c r="E6" s="2"/>
      <c r="H6" s="2"/>
    </row>
    <row r="7" spans="2:8" ht="15.75" customHeight="1">
      <c r="B7" s="101"/>
      <c r="C7" s="2"/>
      <c r="D7" s="2"/>
      <c r="E7" s="2"/>
      <c r="H7" s="2"/>
    </row>
    <row r="8" spans="2:8">
      <c r="B8" s="2" t="s">
        <v>304</v>
      </c>
      <c r="C8" s="2"/>
      <c r="D8" s="3" t="s">
        <v>156</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306</v>
      </c>
      <c r="C13" s="2"/>
      <c r="D13" s="2"/>
      <c r="E13" s="2"/>
      <c r="H13" s="2"/>
    </row>
    <row r="14" spans="2:8" ht="30" customHeight="1" thickBot="1">
      <c r="B14" s="107"/>
      <c r="C14" s="101" t="s">
        <v>270</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Normal="100" zoomScaleSheetLayoutView="100" workbookViewId="0">
      <selection activeCell="D26" sqref="D26"/>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347</v>
      </c>
      <c r="C2" s="2"/>
      <c r="D2" s="2"/>
      <c r="E2" s="2"/>
      <c r="F2" s="2"/>
      <c r="G2" s="3"/>
      <c r="H2" s="2"/>
    </row>
    <row r="3" spans="2:8" ht="10.5" customHeight="1">
      <c r="B3" s="2"/>
      <c r="C3" s="2"/>
      <c r="D3" s="2"/>
      <c r="E3" s="2"/>
      <c r="F3" s="2"/>
      <c r="G3" s="3"/>
      <c r="H3" s="2"/>
    </row>
    <row r="4" spans="2:8">
      <c r="B4" s="254" t="s">
        <v>315</v>
      </c>
      <c r="C4" s="2"/>
      <c r="D4" s="2"/>
      <c r="E4" s="2"/>
      <c r="F4" s="2"/>
      <c r="G4" s="2"/>
      <c r="H4" s="2"/>
    </row>
    <row r="5" spans="2:8">
      <c r="B5" s="2" t="s">
        <v>316</v>
      </c>
      <c r="C5" s="2"/>
      <c r="D5" s="2"/>
      <c r="E5" s="2"/>
      <c r="F5" s="2"/>
      <c r="G5" s="2"/>
      <c r="H5" s="2"/>
    </row>
    <row r="6" spans="2:8" ht="19.5">
      <c r="B6" s="252" t="s">
        <v>308</v>
      </c>
      <c r="C6" s="2"/>
      <c r="D6" s="2"/>
      <c r="E6" s="2"/>
      <c r="F6" s="2"/>
      <c r="G6" s="2"/>
      <c r="H6" s="2"/>
    </row>
    <row r="7" spans="2:8">
      <c r="B7" s="75" t="s">
        <v>390</v>
      </c>
      <c r="C7" s="2"/>
      <c r="D7" s="2"/>
      <c r="E7" s="2"/>
      <c r="F7" s="2"/>
      <c r="G7" s="2"/>
      <c r="H7" s="2"/>
    </row>
    <row r="8" spans="2:8" ht="15.75" customHeight="1">
      <c r="B8" s="2" t="s">
        <v>385</v>
      </c>
      <c r="C8" s="2"/>
      <c r="D8" s="2"/>
      <c r="E8" s="4"/>
      <c r="F8" s="4"/>
      <c r="G8" s="74"/>
      <c r="H8" s="2"/>
    </row>
    <row r="9" spans="2:8" ht="27" customHeight="1">
      <c r="B9" s="253" t="s">
        <v>309</v>
      </c>
      <c r="C9" s="2"/>
      <c r="D9" s="2"/>
      <c r="E9" s="4"/>
      <c r="F9" s="4"/>
      <c r="G9" s="74"/>
      <c r="H9" s="2"/>
    </row>
    <row r="10" spans="2:8" ht="15.75" customHeight="1">
      <c r="B10" s="75" t="s">
        <v>391</v>
      </c>
      <c r="C10" s="2"/>
      <c r="D10" s="2"/>
      <c r="E10" s="4"/>
      <c r="F10" s="4"/>
      <c r="G10" s="74"/>
      <c r="H10" s="2"/>
    </row>
    <row r="11" spans="2:8">
      <c r="B11" s="2"/>
      <c r="C11" s="2"/>
      <c r="D11" s="2"/>
      <c r="E11" s="2"/>
      <c r="F11" s="2"/>
      <c r="G11" s="2"/>
      <c r="H11" s="2"/>
    </row>
    <row r="12" spans="2:8">
      <c r="B12" s="254" t="s">
        <v>312</v>
      </c>
      <c r="C12" s="3" t="s">
        <v>313</v>
      </c>
      <c r="D12" s="2" t="s">
        <v>314</v>
      </c>
      <c r="E12" s="2"/>
      <c r="G12" s="2"/>
      <c r="H12" s="2"/>
    </row>
    <row r="13" spans="2:8">
      <c r="B13" s="2" t="s">
        <v>44</v>
      </c>
      <c r="C13" s="3" t="s">
        <v>45</v>
      </c>
      <c r="D13" s="2"/>
      <c r="E13" s="2"/>
      <c r="G13" s="2"/>
      <c r="H13" s="2"/>
    </row>
    <row r="14" spans="2:8" ht="32.25" thickBot="1">
      <c r="B14" s="218" t="s">
        <v>46</v>
      </c>
      <c r="C14" s="219" t="s">
        <v>271</v>
      </c>
      <c r="D14" s="2"/>
      <c r="E14" s="2"/>
      <c r="G14" s="74"/>
      <c r="H14" s="2"/>
    </row>
    <row r="15" spans="2:8" ht="30" customHeight="1" thickBot="1">
      <c r="B15" s="145" t="s">
        <v>438</v>
      </c>
      <c r="C15" s="109"/>
      <c r="D15" s="2"/>
      <c r="E15" s="2"/>
      <c r="F15" s="2"/>
      <c r="G15" s="74"/>
      <c r="H15" s="2"/>
    </row>
    <row r="16" spans="2:8" ht="30" customHeight="1" thickBot="1">
      <c r="B16" s="145" t="s">
        <v>47</v>
      </c>
      <c r="C16" s="109"/>
      <c r="D16" s="2"/>
      <c r="E16" s="2"/>
      <c r="F16" s="2"/>
      <c r="G16" s="74"/>
      <c r="H16" s="2"/>
    </row>
    <row r="17" spans="2:8" ht="30" customHeight="1" thickBot="1">
      <c r="B17" s="146" t="s">
        <v>48</v>
      </c>
      <c r="C17" s="109"/>
      <c r="D17" s="2"/>
      <c r="E17" s="2"/>
      <c r="F17" s="2"/>
      <c r="G17" s="74"/>
      <c r="H17" s="2"/>
    </row>
    <row r="18" spans="2:8" ht="30" customHeight="1" thickBot="1">
      <c r="B18" s="146" t="s">
        <v>49</v>
      </c>
      <c r="C18" s="109"/>
      <c r="D18" s="2"/>
      <c r="E18" s="2"/>
      <c r="F18" s="2"/>
      <c r="G18" s="74"/>
      <c r="H18" s="2"/>
    </row>
    <row r="19" spans="2:8" ht="30" customHeight="1" thickBot="1">
      <c r="B19" s="146" t="s">
        <v>50</v>
      </c>
      <c r="C19" s="109"/>
      <c r="D19" s="2"/>
      <c r="E19" s="2"/>
      <c r="F19" s="2"/>
      <c r="G19" s="74"/>
      <c r="H19" s="2"/>
    </row>
    <row r="20" spans="2:8" ht="30" hidden="1" customHeight="1" thickBot="1">
      <c r="B20" s="146" t="s">
        <v>310</v>
      </c>
      <c r="C20" s="109"/>
      <c r="D20" s="2"/>
      <c r="E20" s="2"/>
      <c r="F20" s="2"/>
      <c r="G20" s="74"/>
      <c r="H20" s="2"/>
    </row>
    <row r="21" spans="2:8" ht="30" hidden="1" customHeight="1" thickBot="1">
      <c r="B21" s="146" t="s">
        <v>311</v>
      </c>
      <c r="C21" s="109"/>
      <c r="D21" s="2"/>
      <c r="E21" s="2"/>
      <c r="F21" s="2"/>
      <c r="G21" s="74"/>
      <c r="H21" s="2"/>
    </row>
    <row r="22" spans="2:8" ht="15.75" customHeight="1">
      <c r="B22" s="2"/>
      <c r="C22" s="2"/>
      <c r="D22" s="2"/>
      <c r="E22" s="2"/>
      <c r="F22" s="2"/>
      <c r="G22" s="2"/>
      <c r="H22" s="2"/>
    </row>
    <row r="23" spans="2:8">
      <c r="B23" s="2" t="s">
        <v>317</v>
      </c>
      <c r="C23" s="2"/>
      <c r="E23" s="3"/>
      <c r="F23" s="3"/>
      <c r="G23" s="72"/>
      <c r="H23" s="2"/>
    </row>
    <row r="24" spans="2:8">
      <c r="B24" s="2" t="s">
        <v>439</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318</v>
      </c>
      <c r="C28" s="2"/>
      <c r="D28" s="4"/>
      <c r="E28" s="4"/>
      <c r="F28" s="4"/>
      <c r="G28" s="74"/>
      <c r="H28" s="2"/>
    </row>
    <row r="29" spans="2:8" ht="15.75" customHeight="1">
      <c r="B29" s="2" t="s">
        <v>319</v>
      </c>
      <c r="C29" s="2"/>
      <c r="D29" s="4"/>
      <c r="E29" s="4"/>
      <c r="F29" s="4"/>
      <c r="G29" s="74"/>
      <c r="H29" s="2"/>
    </row>
    <row r="30" spans="2:8" ht="15.75" customHeight="1" thickBot="1">
      <c r="B30" s="2" t="s">
        <v>320</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307</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380</v>
      </c>
      <c r="C37" s="2"/>
      <c r="D37" s="4"/>
      <c r="E37" s="4"/>
      <c r="F37" s="4"/>
      <c r="G37" s="74"/>
      <c r="H37" s="2"/>
    </row>
    <row r="38" spans="2:8" ht="15.75" hidden="1" customHeight="1">
      <c r="B38" s="2" t="s">
        <v>381</v>
      </c>
      <c r="C38" s="2"/>
      <c r="D38" s="4"/>
      <c r="E38" s="4"/>
      <c r="F38" s="4"/>
      <c r="G38" s="74"/>
      <c r="H38" s="2"/>
    </row>
    <row r="39" spans="2:8" hidden="1">
      <c r="B39" s="2" t="s">
        <v>317</v>
      </c>
      <c r="C39" s="2"/>
      <c r="E39" s="3"/>
      <c r="F39" s="3"/>
      <c r="G39" s="72"/>
      <c r="H39" s="2"/>
    </row>
    <row r="40" spans="2:8" hidden="1">
      <c r="B40" s="2" t="s">
        <v>324</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307</v>
      </c>
      <c r="E44" s="3" t="s">
        <v>35</v>
      </c>
      <c r="G44" s="74"/>
      <c r="H44" s="2"/>
    </row>
    <row r="45" spans="2:8" ht="16.5" hidden="1" thickBot="1">
      <c r="B45" s="203" t="s">
        <v>325</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382</v>
      </c>
      <c r="C48" s="2"/>
      <c r="D48" s="4"/>
      <c r="E48" s="4"/>
      <c r="F48" s="4"/>
      <c r="G48" s="74"/>
      <c r="H48" s="2"/>
    </row>
    <row r="49" spans="2:8" ht="15.75" hidden="1" customHeight="1">
      <c r="B49" s="2" t="s">
        <v>383</v>
      </c>
      <c r="C49" s="2"/>
      <c r="D49" s="4"/>
      <c r="E49" s="4"/>
      <c r="F49" s="4"/>
      <c r="G49" s="74"/>
      <c r="H49" s="2"/>
    </row>
    <row r="50" spans="2:8" hidden="1">
      <c r="B50" s="2" t="s">
        <v>317</v>
      </c>
      <c r="C50" s="2"/>
      <c r="E50" s="3"/>
      <c r="F50" s="3"/>
      <c r="G50" s="72"/>
      <c r="H50" s="2"/>
    </row>
    <row r="51" spans="2:8" hidden="1">
      <c r="B51" s="2" t="s">
        <v>326</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307</v>
      </c>
      <c r="E55" s="3" t="s">
        <v>35</v>
      </c>
      <c r="G55" s="74"/>
      <c r="H55" s="2"/>
    </row>
    <row r="56" spans="2:8" ht="16.5" hidden="1" thickBot="1">
      <c r="B56" s="203" t="s">
        <v>325</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321</v>
      </c>
      <c r="C59" s="2"/>
      <c r="D59" s="2"/>
      <c r="E59" s="72"/>
      <c r="F59" s="72"/>
      <c r="G59" s="72"/>
      <c r="H59" s="2"/>
    </row>
    <row r="60" spans="2:8">
      <c r="B60" s="76" t="s">
        <v>322</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323</v>
      </c>
      <c r="C64" s="2"/>
      <c r="D64" s="2"/>
      <c r="E64" s="4"/>
      <c r="F64" s="4"/>
      <c r="G64" s="74"/>
      <c r="H64" s="2"/>
    </row>
    <row r="65" spans="2:8" ht="15.75" customHeight="1">
      <c r="B65" s="76" t="s">
        <v>386</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activeCell="O19" sqref="O19"/>
      <selection pane="bottomLeft" activeCell="O19" sqref="O19"/>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194</v>
      </c>
      <c r="C7" s="380" t="s">
        <v>195</v>
      </c>
      <c r="D7" s="380" t="s">
        <v>173</v>
      </c>
      <c r="E7" s="378" t="s">
        <v>196</v>
      </c>
      <c r="F7" s="379"/>
      <c r="G7" s="367" t="s">
        <v>197</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413</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80" t="s">
        <v>195</v>
      </c>
      <c r="D7" s="380" t="s">
        <v>173</v>
      </c>
      <c r="E7" s="378" t="s">
        <v>196</v>
      </c>
      <c r="F7" s="379"/>
      <c r="G7" s="367" t="s">
        <v>199</v>
      </c>
    </row>
    <row r="8" spans="1:10" s="201" customFormat="1" ht="15.75">
      <c r="A8" s="200"/>
      <c r="B8" s="197"/>
      <c r="C8" s="381"/>
      <c r="D8" s="381"/>
      <c r="E8" s="198" t="s">
        <v>54</v>
      </c>
      <c r="F8" s="199" t="s">
        <v>55</v>
      </c>
      <c r="G8" s="368"/>
      <c r="J8" s="87" t="s">
        <v>394</v>
      </c>
    </row>
    <row r="9" spans="1:10" s="201" customFormat="1" ht="15" customHeight="1">
      <c r="A9" s="200"/>
      <c r="B9" s="369" t="s">
        <v>272</v>
      </c>
      <c r="C9" s="372" t="s">
        <v>37</v>
      </c>
      <c r="D9" s="373"/>
      <c r="E9" s="373"/>
      <c r="F9" s="373"/>
      <c r="G9" s="374"/>
      <c r="J9" s="87" t="s">
        <v>414</v>
      </c>
    </row>
    <row r="10" spans="1:10" s="201" customFormat="1" ht="15" customHeight="1">
      <c r="A10" s="200"/>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174</v>
      </c>
      <c r="C7" s="389" t="s">
        <v>59</v>
      </c>
      <c r="D7" s="389" t="s">
        <v>60</v>
      </c>
      <c r="E7" s="389" t="s">
        <v>61</v>
      </c>
      <c r="F7" s="389" t="s">
        <v>62</v>
      </c>
      <c r="G7" s="384" t="s">
        <v>200</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0" t="s">
        <v>195</v>
      </c>
      <c r="D7" s="380" t="s">
        <v>173</v>
      </c>
      <c r="E7" s="378" t="s">
        <v>196</v>
      </c>
      <c r="F7" s="379"/>
      <c r="G7" s="367" t="s">
        <v>197</v>
      </c>
    </row>
    <row r="8" spans="1:8" s="88" customFormat="1" ht="15.75">
      <c r="A8" s="87"/>
      <c r="B8" s="197"/>
      <c r="C8" s="381"/>
      <c r="D8" s="381"/>
      <c r="E8" s="250" t="s">
        <v>54</v>
      </c>
      <c r="F8" s="249" t="s">
        <v>55</v>
      </c>
      <c r="G8" s="368"/>
    </row>
    <row r="9" spans="1:8" s="88" customFormat="1" ht="15" customHeight="1">
      <c r="A9" s="87"/>
      <c r="B9" s="369" t="s">
        <v>272</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0" t="s">
        <v>195</v>
      </c>
      <c r="D7" s="380" t="s">
        <v>173</v>
      </c>
      <c r="E7" s="378" t="s">
        <v>196</v>
      </c>
      <c r="F7" s="379"/>
      <c r="G7" s="367" t="s">
        <v>197</v>
      </c>
    </row>
    <row r="8" spans="1:8" s="201" customFormat="1" ht="15.75">
      <c r="A8" s="200"/>
      <c r="B8" s="197"/>
      <c r="C8" s="381"/>
      <c r="D8" s="381"/>
      <c r="E8" s="250" t="s">
        <v>54</v>
      </c>
      <c r="F8" s="249" t="s">
        <v>55</v>
      </c>
      <c r="G8" s="368"/>
    </row>
    <row r="9" spans="1:8" s="201" customFormat="1" ht="15" customHeight="1">
      <c r="A9" s="200"/>
      <c r="B9" s="369" t="s">
        <v>272</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53</v>
      </c>
      <c r="C7" s="389" t="s">
        <v>59</v>
      </c>
      <c r="D7" s="389" t="s">
        <v>60</v>
      </c>
      <c r="E7" s="389" t="s">
        <v>61</v>
      </c>
      <c r="F7" s="389" t="s">
        <v>62</v>
      </c>
      <c r="G7" s="384" t="s">
        <v>198</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O19" sqref="O1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392</v>
      </c>
      <c r="E8" s="96" t="s">
        <v>67</v>
      </c>
      <c r="G8" s="2"/>
    </row>
    <row r="9" spans="2:7" ht="34.5" customHeight="1" thickBot="1">
      <c r="B9" s="392" t="s">
        <v>68</v>
      </c>
      <c r="C9" s="97" t="s">
        <v>26</v>
      </c>
      <c r="D9" s="109"/>
      <c r="E9" s="109"/>
      <c r="G9" s="2"/>
    </row>
    <row r="10" spans="2:7" ht="34.5" customHeight="1" thickBot="1">
      <c r="B10" s="393"/>
      <c r="C10" s="97" t="s">
        <v>27</v>
      </c>
      <c r="D10" s="109"/>
      <c r="E10" s="109"/>
      <c r="G10" s="2"/>
    </row>
    <row r="11" spans="2:7" ht="34.5" customHeight="1" thickBot="1">
      <c r="B11" s="393"/>
      <c r="C11" s="98" t="s">
        <v>69</v>
      </c>
      <c r="D11" s="109"/>
      <c r="E11" s="109"/>
      <c r="G11" s="2"/>
    </row>
    <row r="12" spans="2:7" ht="34.5" customHeight="1" thickBot="1">
      <c r="B12" s="394" t="s">
        <v>70</v>
      </c>
      <c r="C12" s="395"/>
      <c r="D12" s="109"/>
      <c r="E12" s="109"/>
      <c r="G12" s="2"/>
    </row>
    <row r="13" spans="2:7" ht="34.5" customHeight="1" thickBot="1">
      <c r="B13" s="392" t="s">
        <v>71</v>
      </c>
      <c r="C13" s="98" t="s">
        <v>72</v>
      </c>
      <c r="D13" s="109"/>
      <c r="E13" s="109"/>
      <c r="G13" s="2"/>
    </row>
    <row r="14" spans="2:7" ht="34.5" customHeight="1" thickBot="1">
      <c r="B14" s="396"/>
      <c r="C14" s="98" t="s">
        <v>73</v>
      </c>
      <c r="D14" s="109"/>
      <c r="E14" s="109"/>
      <c r="G14" s="2"/>
    </row>
    <row r="15" spans="2:7" ht="34.5" customHeight="1" thickBot="1">
      <c r="B15" s="396"/>
      <c r="C15" s="98" t="s">
        <v>74</v>
      </c>
      <c r="D15" s="109"/>
      <c r="E15" s="109"/>
      <c r="G15" s="2"/>
    </row>
    <row r="16" spans="2:7" ht="34.5" customHeight="1" thickBot="1">
      <c r="B16" s="397"/>
      <c r="C16" s="98" t="s">
        <v>75</v>
      </c>
      <c r="D16" s="109"/>
      <c r="E16" s="109"/>
      <c r="G16" s="2"/>
    </row>
    <row r="17" spans="2:7" ht="7.5" customHeight="1">
      <c r="B17" s="2"/>
      <c r="C17" s="2"/>
      <c r="D17" s="2"/>
      <c r="E17" s="2"/>
      <c r="F17" s="2"/>
      <c r="G17" s="2"/>
    </row>
    <row r="18" spans="2:7">
      <c r="B18" s="354" t="s">
        <v>393</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topLeftCell="A9" zoomScale="120" zoomScaleNormal="12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172</v>
      </c>
      <c r="D21" s="203" t="s">
        <v>186</v>
      </c>
      <c r="E21" s="203" t="s">
        <v>366</v>
      </c>
      <c r="F21" s="59"/>
      <c r="G21" s="203" t="s">
        <v>80</v>
      </c>
      <c r="H21" s="203" t="s">
        <v>70</v>
      </c>
      <c r="I21" s="203" t="s">
        <v>38</v>
      </c>
      <c r="J21" s="203" t="s">
        <v>375</v>
      </c>
      <c r="K21" s="59"/>
      <c r="L21" s="203" t="s">
        <v>378</v>
      </c>
    </row>
    <row r="22" spans="2:13" s="25" customFormat="1" ht="16.5" thickBot="1">
      <c r="B22" s="34" t="s">
        <v>359</v>
      </c>
      <c r="C22" s="34" t="s">
        <v>40</v>
      </c>
      <c r="D22" s="34" t="s">
        <v>362</v>
      </c>
      <c r="E22" s="36" t="s">
        <v>364</v>
      </c>
      <c r="G22" s="34" t="s">
        <v>367</v>
      </c>
      <c r="H22" s="34" t="s">
        <v>369</v>
      </c>
      <c r="I22" s="34" t="s">
        <v>371</v>
      </c>
      <c r="J22" s="36" t="s">
        <v>373</v>
      </c>
      <c r="L22" s="36" t="s">
        <v>376</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348</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333</v>
      </c>
      <c r="G5" s="5"/>
      <c r="H5" s="5"/>
    </row>
    <row r="6" spans="1:8" ht="15.75" customHeight="1">
      <c r="A6" s="10"/>
      <c r="B6" s="7" t="s">
        <v>332</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331</v>
      </c>
      <c r="C18" s="19"/>
      <c r="D18" s="19"/>
      <c r="E18" s="19"/>
      <c r="F18" s="19"/>
      <c r="G18" s="7"/>
      <c r="H18" s="7"/>
      <c r="I18" s="14"/>
      <c r="J18" s="14"/>
      <c r="K18" s="14"/>
      <c r="L18" s="14"/>
      <c r="M18" s="14"/>
      <c r="N18" s="14"/>
      <c r="O18" s="14"/>
      <c r="P18" s="14"/>
      <c r="Q18" s="14"/>
      <c r="R18" s="14"/>
      <c r="S18" s="14"/>
    </row>
    <row r="19" spans="1:19" s="6" customFormat="1" ht="15.75">
      <c r="A19" s="13"/>
      <c r="B19" s="76" t="s">
        <v>343</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1" activePane="bottomLeft" state="frozen"/>
      <selection activeCell="O19" sqref="O19"/>
      <selection pane="bottomLeft" activeCell="J36" sqref="J3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345</v>
      </c>
      <c r="C2" s="5"/>
      <c r="D2" s="5"/>
    </row>
    <row r="3" spans="1:10" ht="15.75" customHeight="1">
      <c r="B3" s="8"/>
      <c r="C3" s="8"/>
      <c r="D3" s="22"/>
    </row>
    <row r="4" spans="1:10" ht="15.75" customHeight="1">
      <c r="B4" s="257" t="s">
        <v>334</v>
      </c>
      <c r="C4" s="8"/>
      <c r="D4" s="22"/>
    </row>
    <row r="5" spans="1:10" ht="15.75" customHeight="1">
      <c r="B5" s="5" t="s">
        <v>417</v>
      </c>
      <c r="C5" s="8"/>
      <c r="D5" s="22"/>
    </row>
    <row r="6" spans="1:10" ht="15.75" customHeight="1">
      <c r="B6" s="5" t="s">
        <v>418</v>
      </c>
      <c r="C6" s="8"/>
      <c r="D6" s="22"/>
    </row>
    <row r="7" spans="1:10" ht="15.75" customHeight="1">
      <c r="B7" s="5" t="s">
        <v>419</v>
      </c>
      <c r="C7" s="8"/>
      <c r="D7" s="22"/>
    </row>
    <row r="8" spans="1:10" ht="15.75" customHeight="1">
      <c r="B8" s="5" t="s">
        <v>420</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278</v>
      </c>
      <c r="G10" s="408"/>
      <c r="H10" s="408" t="s">
        <v>176</v>
      </c>
      <c r="I10" s="409"/>
      <c r="J10" s="410"/>
    </row>
    <row r="11" spans="1:10" s="12" customFormat="1" ht="47.25">
      <c r="A11" s="11"/>
      <c r="B11" s="404"/>
      <c r="C11" s="204" t="s">
        <v>180</v>
      </c>
      <c r="D11" s="204" t="s">
        <v>280</v>
      </c>
      <c r="E11" s="205" t="s">
        <v>2</v>
      </c>
      <c r="F11" s="228" t="s">
        <v>277</v>
      </c>
      <c r="G11" s="228" t="s">
        <v>279</v>
      </c>
      <c r="H11" s="206" t="s">
        <v>177</v>
      </c>
      <c r="I11" s="207" t="s">
        <v>178</v>
      </c>
      <c r="J11" s="208" t="s">
        <v>281</v>
      </c>
    </row>
    <row r="12" spans="1:10" s="12" customFormat="1" ht="32.25" customHeight="1">
      <c r="A12" s="11"/>
      <c r="B12" s="229" t="s">
        <v>276</v>
      </c>
      <c r="C12" s="220" t="s">
        <v>273</v>
      </c>
      <c r="D12" s="220" t="s">
        <v>274</v>
      </c>
      <c r="E12" s="221" t="s">
        <v>215</v>
      </c>
      <c r="F12" s="220" t="s">
        <v>275</v>
      </c>
      <c r="G12" s="225" t="s">
        <v>181</v>
      </c>
      <c r="H12" s="221" t="s">
        <v>335</v>
      </c>
      <c r="I12" s="221" t="s">
        <v>336</v>
      </c>
      <c r="J12" s="223" t="s">
        <v>209</v>
      </c>
    </row>
    <row r="13" spans="1:10" s="12" customFormat="1" ht="20.100000000000001" customHeight="1">
      <c r="A13" s="11"/>
      <c r="B13" s="244"/>
      <c r="C13" s="222" t="s">
        <v>220</v>
      </c>
      <c r="D13" s="222" t="s">
        <v>221</v>
      </c>
      <c r="E13" s="222" t="s">
        <v>222</v>
      </c>
      <c r="F13" s="222" t="s">
        <v>224</v>
      </c>
      <c r="G13" s="226" t="s">
        <v>223</v>
      </c>
      <c r="H13" s="222"/>
      <c r="I13" s="222"/>
      <c r="J13" s="224" t="s">
        <v>223</v>
      </c>
    </row>
    <row r="14" spans="1:10" s="12" customFormat="1" ht="20.100000000000001" customHeight="1">
      <c r="A14" s="11"/>
      <c r="B14" s="413"/>
      <c r="C14" s="405" t="s">
        <v>179</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t="s">
        <v>436</v>
      </c>
      <c r="C16" s="293"/>
      <c r="D16" s="294"/>
      <c r="E16" s="295">
        <f>C16*D16/10</f>
        <v>0</v>
      </c>
      <c r="F16" s="296"/>
      <c r="G16" s="295">
        <f>E16*F16</f>
        <v>0</v>
      </c>
      <c r="H16" s="297">
        <v>0</v>
      </c>
      <c r="I16" s="298">
        <v>0</v>
      </c>
      <c r="J16" s="150">
        <f>E16*(1-H16)*F16*(1-I16)</f>
        <v>0</v>
      </c>
    </row>
    <row r="17" spans="1:10" s="6" customFormat="1" ht="32.1" customHeight="1">
      <c r="A17" s="13"/>
      <c r="B17" s="299" t="s">
        <v>437</v>
      </c>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389</v>
      </c>
      <c r="C2" s="2"/>
      <c r="D2" s="2"/>
      <c r="E2" s="2"/>
      <c r="H2" s="2"/>
    </row>
    <row r="3" spans="2:8">
      <c r="B3" s="2"/>
      <c r="C3" s="2"/>
      <c r="D3" s="2"/>
      <c r="E3" s="2"/>
      <c r="H3" s="2"/>
    </row>
    <row r="4" spans="2:8" ht="15.75" customHeight="1">
      <c r="B4" s="254" t="s">
        <v>337</v>
      </c>
      <c r="C4" s="2"/>
      <c r="D4" s="2"/>
      <c r="E4" s="2"/>
      <c r="H4" s="2"/>
    </row>
    <row r="5" spans="2:8" ht="15.75" customHeight="1" thickBot="1">
      <c r="B5" s="2" t="s">
        <v>338</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304</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339</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349</v>
      </c>
      <c r="D2" s="8"/>
      <c r="E2" s="8"/>
      <c r="F2" s="8"/>
      <c r="G2" s="8"/>
      <c r="H2" s="8"/>
      <c r="I2" s="8"/>
      <c r="J2" s="8"/>
      <c r="K2" s="5"/>
      <c r="N2" s="5" t="s">
        <v>344</v>
      </c>
      <c r="O2" s="5"/>
      <c r="P2" s="8"/>
      <c r="Q2" s="8"/>
      <c r="R2" s="8"/>
      <c r="S2" s="8"/>
      <c r="T2" s="8"/>
      <c r="U2" s="8"/>
      <c r="V2" s="5" t="s">
        <v>283</v>
      </c>
    </row>
    <row r="3" spans="1:22" ht="15.75" customHeight="1">
      <c r="B3" s="8"/>
      <c r="D3" s="8"/>
      <c r="E3" s="8"/>
      <c r="F3" s="8"/>
      <c r="G3" s="8"/>
      <c r="H3" s="8"/>
      <c r="I3" s="8"/>
      <c r="J3" s="8"/>
      <c r="K3" s="8"/>
      <c r="N3" s="5" t="s">
        <v>388</v>
      </c>
      <c r="O3" s="8"/>
      <c r="P3" s="8"/>
      <c r="Q3" s="8"/>
      <c r="R3" s="8"/>
      <c r="S3" s="8"/>
      <c r="T3" s="8"/>
      <c r="U3" s="8"/>
      <c r="V3" s="5" t="s">
        <v>284</v>
      </c>
    </row>
    <row r="4" spans="1:22" ht="15.75" customHeight="1">
      <c r="A4" s="9"/>
      <c r="B4" s="257" t="s">
        <v>351</v>
      </c>
      <c r="K4" s="5"/>
      <c r="N4" s="5" t="s">
        <v>225</v>
      </c>
      <c r="O4" s="5"/>
      <c r="R4" s="5"/>
    </row>
    <row r="5" spans="1:22" ht="15.75" customHeight="1">
      <c r="A5" s="9"/>
      <c r="B5" s="10" t="s">
        <v>421</v>
      </c>
      <c r="K5" s="5"/>
      <c r="O5" s="5"/>
      <c r="R5" s="5"/>
    </row>
    <row r="6" spans="1:22" ht="16.5" thickBot="1">
      <c r="A6" s="10"/>
      <c r="B6" s="10" t="s">
        <v>422</v>
      </c>
      <c r="C6" s="172"/>
      <c r="D6" s="10"/>
      <c r="E6" s="10"/>
      <c r="F6" s="10"/>
      <c r="G6" s="10"/>
      <c r="H6" s="10"/>
      <c r="I6" s="10" t="s">
        <v>430</v>
      </c>
      <c r="J6" s="10" t="s">
        <v>430</v>
      </c>
      <c r="K6" s="8"/>
      <c r="O6" s="10"/>
      <c r="P6" s="10"/>
      <c r="Q6" s="10"/>
      <c r="R6" s="10"/>
      <c r="S6" s="10"/>
      <c r="T6" s="10"/>
      <c r="U6" s="10"/>
    </row>
    <row r="7" spans="1:22" s="12" customFormat="1" ht="30" customHeight="1">
      <c r="A7" s="11"/>
      <c r="B7" s="403" t="s">
        <v>0</v>
      </c>
      <c r="C7" s="419" t="s">
        <v>25</v>
      </c>
      <c r="D7" s="419" t="s">
        <v>282</v>
      </c>
      <c r="E7" s="419" t="s">
        <v>205</v>
      </c>
      <c r="F7" s="419" t="s">
        <v>206</v>
      </c>
      <c r="G7" s="419" t="s">
        <v>352</v>
      </c>
      <c r="H7" s="419" t="s">
        <v>207</v>
      </c>
      <c r="I7" s="419" t="s">
        <v>431</v>
      </c>
      <c r="J7" s="419" t="s">
        <v>431</v>
      </c>
      <c r="K7" s="424" t="s">
        <v>432</v>
      </c>
      <c r="N7" s="260" t="s">
        <v>227</v>
      </c>
      <c r="O7" s="267"/>
      <c r="P7" s="268"/>
      <c r="Q7" s="262" t="s">
        <v>226</v>
      </c>
      <c r="R7" s="268"/>
      <c r="S7" s="262" t="s">
        <v>226</v>
      </c>
      <c r="T7" s="262" t="s">
        <v>226</v>
      </c>
      <c r="U7" s="269"/>
    </row>
    <row r="8" spans="1:22" s="12" customFormat="1" ht="126.75" customHeight="1">
      <c r="A8" s="11"/>
      <c r="B8" s="404"/>
      <c r="C8" s="420"/>
      <c r="D8" s="420"/>
      <c r="E8" s="420"/>
      <c r="F8" s="420"/>
      <c r="G8" s="420"/>
      <c r="H8" s="420"/>
      <c r="I8" s="420"/>
      <c r="J8" s="420"/>
      <c r="K8" s="425"/>
      <c r="N8" s="413" t="s">
        <v>183</v>
      </c>
      <c r="O8" s="415" t="s">
        <v>0</v>
      </c>
      <c r="P8" s="420" t="s">
        <v>25</v>
      </c>
      <c r="Q8" s="420" t="s">
        <v>216</v>
      </c>
      <c r="R8" s="420" t="s">
        <v>217</v>
      </c>
      <c r="S8" s="420" t="s">
        <v>219</v>
      </c>
      <c r="T8" s="420" t="s">
        <v>218</v>
      </c>
      <c r="U8" s="425" t="s">
        <v>187</v>
      </c>
    </row>
    <row r="9" spans="1:22" s="12" customFormat="1" ht="19.5" customHeight="1">
      <c r="A9" s="11"/>
      <c r="B9" s="404"/>
      <c r="C9" s="180"/>
      <c r="D9" s="180" t="s">
        <v>29</v>
      </c>
      <c r="E9" s="180" t="s">
        <v>4</v>
      </c>
      <c r="F9" s="180" t="s">
        <v>10</v>
      </c>
      <c r="G9" s="70"/>
      <c r="H9" s="70" t="s">
        <v>4</v>
      </c>
      <c r="I9" s="70"/>
      <c r="J9" s="70"/>
      <c r="K9" s="181" t="s">
        <v>10</v>
      </c>
      <c r="N9" s="413"/>
      <c r="O9" s="415"/>
      <c r="P9" s="420"/>
      <c r="Q9" s="420"/>
      <c r="R9" s="420"/>
      <c r="S9" s="420"/>
      <c r="T9" s="420"/>
      <c r="U9" s="425"/>
    </row>
    <row r="10" spans="1:22" s="12" customFormat="1" ht="20.100000000000001" customHeight="1">
      <c r="A10" s="11"/>
      <c r="B10" s="417"/>
      <c r="C10" s="421" t="s">
        <v>179</v>
      </c>
      <c r="D10" s="422"/>
      <c r="E10" s="422"/>
      <c r="F10" s="422"/>
      <c r="G10" s="422"/>
      <c r="H10" s="422"/>
      <c r="I10" s="422"/>
      <c r="J10" s="422"/>
      <c r="K10" s="423"/>
      <c r="N10" s="413"/>
      <c r="O10" s="415"/>
      <c r="P10" s="420"/>
      <c r="Q10" s="420"/>
      <c r="R10" s="420"/>
      <c r="S10" s="420"/>
      <c r="T10" s="420"/>
      <c r="U10" s="425"/>
    </row>
    <row r="11" spans="1:22" s="55" customFormat="1" ht="30" customHeight="1" thickBot="1">
      <c r="A11" s="53"/>
      <c r="B11" s="418"/>
      <c r="C11" s="173"/>
      <c r="D11" s="65"/>
      <c r="E11" s="136"/>
      <c r="F11" s="210">
        <f>SUM(F12:F111)</f>
        <v>0</v>
      </c>
      <c r="G11" s="136"/>
      <c r="H11" s="136"/>
      <c r="I11" s="363"/>
      <c r="J11" s="363"/>
      <c r="K11" s="211">
        <f>SUM(K12:K111)</f>
        <v>0</v>
      </c>
      <c r="L11" s="54"/>
      <c r="M11" s="54"/>
      <c r="N11" s="414"/>
      <c r="O11" s="416"/>
      <c r="P11" s="242"/>
      <c r="Q11" s="241" t="s">
        <v>288</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184</v>
      </c>
      <c r="O12" s="157" t="s">
        <v>28</v>
      </c>
      <c r="P12" s="164" t="s">
        <v>182</v>
      </c>
      <c r="Q12" s="165">
        <v>534</v>
      </c>
      <c r="R12" s="166">
        <v>0.7</v>
      </c>
      <c r="S12" s="118">
        <v>249</v>
      </c>
      <c r="T12" s="245">
        <v>1.8600000000000001E-3</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185</v>
      </c>
      <c r="O13" s="159" t="s">
        <v>81</v>
      </c>
      <c r="P13" s="168" t="s">
        <v>182</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185</v>
      </c>
      <c r="O14" s="159" t="s">
        <v>82</v>
      </c>
      <c r="P14" s="168" t="s">
        <v>182</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184</v>
      </c>
      <c r="O15" s="159" t="s">
        <v>3</v>
      </c>
      <c r="P15" s="168" t="s">
        <v>182</v>
      </c>
      <c r="Q15" s="115">
        <v>196</v>
      </c>
      <c r="R15" s="113">
        <v>0.7</v>
      </c>
      <c r="S15" s="119">
        <v>27</v>
      </c>
      <c r="T15" s="246">
        <v>8.294E-2</v>
      </c>
      <c r="U15" s="169">
        <v>0.5</v>
      </c>
    </row>
    <row r="16" spans="1:22" s="6" customFormat="1" ht="32.1" hidden="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185</v>
      </c>
      <c r="O16" s="159" t="s">
        <v>83</v>
      </c>
      <c r="P16" s="168" t="s">
        <v>182</v>
      </c>
      <c r="Q16" s="115">
        <v>270</v>
      </c>
      <c r="R16" s="113">
        <v>0.7</v>
      </c>
      <c r="S16" s="119">
        <v>103</v>
      </c>
      <c r="T16" s="246">
        <v>2.63E-3</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184</v>
      </c>
      <c r="O17" s="159" t="s">
        <v>84</v>
      </c>
      <c r="P17" s="168" t="s">
        <v>182</v>
      </c>
      <c r="Q17" s="115">
        <v>211</v>
      </c>
      <c r="R17" s="113">
        <v>0.7</v>
      </c>
      <c r="S17" s="119">
        <v>23</v>
      </c>
      <c r="T17" s="246">
        <v>7.8450000000000006E-2</v>
      </c>
      <c r="U17" s="169">
        <v>0.5</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185</v>
      </c>
      <c r="O18" s="159" t="s">
        <v>85</v>
      </c>
      <c r="P18" s="168" t="s">
        <v>182</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185</v>
      </c>
      <c r="O19" s="159" t="s">
        <v>86</v>
      </c>
      <c r="P19" s="168" t="s">
        <v>182</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185</v>
      </c>
      <c r="O20" s="159" t="s">
        <v>87</v>
      </c>
      <c r="P20" s="168" t="s">
        <v>182</v>
      </c>
      <c r="Q20" s="115"/>
      <c r="R20" s="113">
        <v>0.7</v>
      </c>
      <c r="S20" s="119"/>
      <c r="T20" s="246">
        <v>2.63E-3</v>
      </c>
      <c r="U20" s="169">
        <v>0.5</v>
      </c>
    </row>
    <row r="21" spans="1:21" s="6" customFormat="1" ht="32.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184</v>
      </c>
      <c r="O21" s="159" t="s">
        <v>88</v>
      </c>
      <c r="P21" s="168" t="s">
        <v>152</v>
      </c>
      <c r="Q21" s="115">
        <v>41</v>
      </c>
      <c r="R21" s="113">
        <v>0.8</v>
      </c>
      <c r="S21" s="119">
        <v>374</v>
      </c>
      <c r="T21" s="246">
        <v>9.4E-2</v>
      </c>
      <c r="U21" s="169">
        <v>0.5</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185</v>
      </c>
      <c r="O22" s="159" t="s">
        <v>89</v>
      </c>
      <c r="P22" s="168" t="s">
        <v>152</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185</v>
      </c>
      <c r="O23" s="159" t="s">
        <v>90</v>
      </c>
      <c r="P23" s="168" t="s">
        <v>152</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184</v>
      </c>
      <c r="O24" s="159" t="s">
        <v>91</v>
      </c>
      <c r="P24" s="168" t="s">
        <v>152</v>
      </c>
      <c r="Q24" s="115">
        <v>182</v>
      </c>
      <c r="R24" s="113">
        <v>0.8</v>
      </c>
      <c r="S24" s="119">
        <v>276</v>
      </c>
      <c r="T24" s="246">
        <v>5.4190000000000002E-2</v>
      </c>
      <c r="U24" s="169">
        <v>0.5</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185</v>
      </c>
      <c r="O25" s="159" t="s">
        <v>92</v>
      </c>
      <c r="P25" s="168" t="s">
        <v>152</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185</v>
      </c>
      <c r="O26" s="159" t="s">
        <v>93</v>
      </c>
      <c r="P26" s="168" t="s">
        <v>152</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185</v>
      </c>
      <c r="O27" s="159" t="s">
        <v>94</v>
      </c>
      <c r="P27" s="168" t="s">
        <v>152</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185</v>
      </c>
      <c r="O28" s="159" t="s">
        <v>95</v>
      </c>
      <c r="P28" s="168" t="s">
        <v>152</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185</v>
      </c>
      <c r="O29" s="159" t="s">
        <v>96</v>
      </c>
      <c r="P29" s="168" t="s">
        <v>152</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185</v>
      </c>
      <c r="O30" s="159" t="s">
        <v>102</v>
      </c>
      <c r="P30" s="168" t="s">
        <v>152</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185</v>
      </c>
      <c r="O31" s="159" t="s">
        <v>109</v>
      </c>
      <c r="P31" s="168" t="s">
        <v>152</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185</v>
      </c>
      <c r="O32" s="159" t="s">
        <v>110</v>
      </c>
      <c r="P32" s="168" t="s">
        <v>152</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185</v>
      </c>
      <c r="O33" s="159" t="s">
        <v>118</v>
      </c>
      <c r="P33" s="168" t="s">
        <v>153</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185</v>
      </c>
      <c r="O34" s="159" t="s">
        <v>119</v>
      </c>
      <c r="P34" s="168" t="s">
        <v>153</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185</v>
      </c>
      <c r="O35" s="159" t="s">
        <v>120</v>
      </c>
      <c r="P35" s="168" t="s">
        <v>153</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185</v>
      </c>
      <c r="O36" s="159" t="s">
        <v>121</v>
      </c>
      <c r="P36" s="168" t="s">
        <v>153</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185</v>
      </c>
      <c r="O37" s="159" t="s">
        <v>122</v>
      </c>
      <c r="P37" s="168" t="s">
        <v>153</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185</v>
      </c>
      <c r="O38" s="159" t="s">
        <v>123</v>
      </c>
      <c r="P38" s="168" t="s">
        <v>153</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184</v>
      </c>
      <c r="O39" s="159" t="s">
        <v>124</v>
      </c>
      <c r="P39" s="168" t="s">
        <v>153</v>
      </c>
      <c r="Q39" s="115">
        <v>1493</v>
      </c>
      <c r="R39" s="113">
        <v>0.7</v>
      </c>
      <c r="S39" s="119">
        <v>110</v>
      </c>
      <c r="T39" s="246">
        <v>5.5E-2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185</v>
      </c>
      <c r="O40" s="159" t="s">
        <v>125</v>
      </c>
      <c r="P40" s="168" t="s">
        <v>153</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185</v>
      </c>
      <c r="O41" s="159" t="s">
        <v>126</v>
      </c>
      <c r="P41" s="168" t="s">
        <v>153</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185</v>
      </c>
      <c r="O42" s="159" t="s">
        <v>127</v>
      </c>
      <c r="P42" s="168" t="s">
        <v>153</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184</v>
      </c>
      <c r="O43" s="159" t="s">
        <v>128</v>
      </c>
      <c r="P43" s="168" t="s">
        <v>153</v>
      </c>
      <c r="Q43" s="115">
        <v>2220</v>
      </c>
      <c r="R43" s="113">
        <v>0.7</v>
      </c>
      <c r="S43" s="119">
        <v>260</v>
      </c>
      <c r="T43" s="246">
        <v>5.3999999999999999E-2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185</v>
      </c>
      <c r="O44" s="159" t="s">
        <v>129</v>
      </c>
      <c r="P44" s="168" t="s">
        <v>153</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185</v>
      </c>
      <c r="O45" s="159" t="s">
        <v>130</v>
      </c>
      <c r="P45" s="168" t="s">
        <v>153</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184</v>
      </c>
      <c r="O46" s="159" t="s">
        <v>131</v>
      </c>
      <c r="P46" s="168" t="s">
        <v>153</v>
      </c>
      <c r="Q46" s="115">
        <v>957</v>
      </c>
      <c r="R46" s="113">
        <v>0.7</v>
      </c>
      <c r="S46" s="119">
        <v>412</v>
      </c>
      <c r="T46" s="246">
        <v>6.6000000000000003E-2</v>
      </c>
      <c r="U46" s="169">
        <v>0.5</v>
      </c>
    </row>
    <row r="47" spans="1:21" s="6" customFormat="1" ht="32.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184</v>
      </c>
      <c r="O47" s="159" t="s">
        <v>132</v>
      </c>
      <c r="P47" s="168" t="s">
        <v>153</v>
      </c>
      <c r="Q47" s="115">
        <v>1008</v>
      </c>
      <c r="R47" s="113">
        <v>0.7</v>
      </c>
      <c r="S47" s="119">
        <v>310</v>
      </c>
      <c r="T47" s="246">
        <v>6.2E-2</v>
      </c>
      <c r="U47" s="169">
        <v>0.5</v>
      </c>
    </row>
    <row r="48" spans="1:21" s="6" customFormat="1" ht="32.1" hidden="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185</v>
      </c>
      <c r="O48" s="159" t="s">
        <v>133</v>
      </c>
      <c r="P48" s="168" t="s">
        <v>153</v>
      </c>
      <c r="Q48" s="115"/>
      <c r="R48" s="113">
        <v>0.7</v>
      </c>
      <c r="S48" s="119"/>
      <c r="T48" s="246">
        <v>7.8E-2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185</v>
      </c>
      <c r="O49" s="159" t="s">
        <v>134</v>
      </c>
      <c r="P49" s="168" t="s">
        <v>153</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185</v>
      </c>
      <c r="O50" s="159" t="s">
        <v>135</v>
      </c>
      <c r="P50" s="168" t="s">
        <v>153</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185</v>
      </c>
      <c r="O51" s="159" t="s">
        <v>136</v>
      </c>
      <c r="P51" s="168" t="s">
        <v>153</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185</v>
      </c>
      <c r="O52" s="159" t="s">
        <v>137</v>
      </c>
      <c r="P52" s="168" t="s">
        <v>153</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185</v>
      </c>
      <c r="O53" s="159" t="s">
        <v>138</v>
      </c>
      <c r="P53" s="168" t="s">
        <v>153</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185</v>
      </c>
      <c r="O54" s="159" t="s">
        <v>139</v>
      </c>
      <c r="P54" s="168" t="s">
        <v>153</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185</v>
      </c>
      <c r="O55" s="159" t="s">
        <v>140</v>
      </c>
      <c r="P55" s="168" t="s">
        <v>153</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185</v>
      </c>
      <c r="O56" s="159" t="s">
        <v>141</v>
      </c>
      <c r="P56" s="168" t="s">
        <v>153</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185</v>
      </c>
      <c r="O57" s="159" t="s">
        <v>142</v>
      </c>
      <c r="P57" s="168" t="s">
        <v>153</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185</v>
      </c>
      <c r="O58" s="159" t="s">
        <v>143</v>
      </c>
      <c r="P58" s="168" t="s">
        <v>153</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185</v>
      </c>
      <c r="O59" s="159" t="s">
        <v>144</v>
      </c>
      <c r="P59" s="168" t="s">
        <v>153</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185</v>
      </c>
      <c r="O60" s="159" t="s">
        <v>145</v>
      </c>
      <c r="P60" s="168" t="s">
        <v>153</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185</v>
      </c>
      <c r="O61" s="159" t="s">
        <v>146</v>
      </c>
      <c r="P61" s="168" t="s">
        <v>153</v>
      </c>
      <c r="Q61" s="115"/>
      <c r="R61" s="113">
        <v>0.7</v>
      </c>
      <c r="S61" s="119"/>
      <c r="T61" s="246">
        <v>7.8E-2</v>
      </c>
      <c r="U61" s="169">
        <v>0.5</v>
      </c>
    </row>
    <row r="62" spans="1:21" s="6" customFormat="1" ht="32.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184</v>
      </c>
      <c r="O62" s="159" t="s">
        <v>147</v>
      </c>
      <c r="P62" s="168" t="s">
        <v>153</v>
      </c>
      <c r="Q62" s="115">
        <v>834</v>
      </c>
      <c r="R62" s="113">
        <v>0.7</v>
      </c>
      <c r="S62" s="119">
        <v>666</v>
      </c>
      <c r="T62" s="246">
        <v>3.2000000000000001E-2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185</v>
      </c>
      <c r="O63" s="159" t="s">
        <v>148</v>
      </c>
      <c r="P63" s="168" t="s">
        <v>153</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185</v>
      </c>
      <c r="O64" s="159" t="s">
        <v>149</v>
      </c>
      <c r="P64" s="168" t="s">
        <v>153</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185</v>
      </c>
      <c r="O65" s="159" t="s">
        <v>150</v>
      </c>
      <c r="P65" s="168" t="s">
        <v>152</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185</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185</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185</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185</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185</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185</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185</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185</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185</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185</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185</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185</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185</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185</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185</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185</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185</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185</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185</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185</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185</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185</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185</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185</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185</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185</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185</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185</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185</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185</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185</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185</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185</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185</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185</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185</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185</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185</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185</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185</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185</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185</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185</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185</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185</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185</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U8:U10"/>
    <mergeCell ref="P8:P10"/>
    <mergeCell ref="Q8:Q10"/>
    <mergeCell ref="R8:R10"/>
    <mergeCell ref="S8:S10"/>
    <mergeCell ref="T8:T10"/>
    <mergeCell ref="N8:N11"/>
    <mergeCell ref="O8:O11"/>
    <mergeCell ref="B10:B11"/>
    <mergeCell ref="B7:B9"/>
    <mergeCell ref="F7:F8"/>
    <mergeCell ref="H7:H8"/>
    <mergeCell ref="G7:G8"/>
    <mergeCell ref="C10:K10"/>
    <mergeCell ref="E7:E8"/>
    <mergeCell ref="D7:D8"/>
    <mergeCell ref="C7:C8"/>
    <mergeCell ref="K7:K8"/>
    <mergeCell ref="I7:I8"/>
    <mergeCell ref="J7:J8"/>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activeCell="O19" sqref="O19"/>
      <selection pane="bottomLeft" activeCell="O19" sqref="O19"/>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350</v>
      </c>
      <c r="C2" s="40"/>
      <c r="D2" s="40"/>
      <c r="E2" s="40"/>
      <c r="F2" s="40"/>
      <c r="G2" s="40"/>
      <c r="H2" s="40"/>
      <c r="I2" s="40"/>
      <c r="J2" s="40"/>
      <c r="K2" s="40"/>
      <c r="L2" s="40"/>
      <c r="M2" s="40"/>
      <c r="N2" s="40"/>
      <c r="Q2" s="5" t="s">
        <v>344</v>
      </c>
      <c r="S2" s="40"/>
      <c r="T2" s="40"/>
      <c r="U2" s="40"/>
      <c r="V2" s="40"/>
      <c r="W2" s="40"/>
      <c r="X2" s="40"/>
      <c r="Y2" s="40"/>
      <c r="Z2" s="40"/>
      <c r="AA2" s="5" t="s">
        <v>283</v>
      </c>
    </row>
    <row r="3" spans="1:27" ht="15.75" customHeight="1">
      <c r="B3" s="38"/>
      <c r="C3" s="40"/>
      <c r="D3" s="40"/>
      <c r="E3" s="40"/>
      <c r="F3" s="40"/>
      <c r="G3" s="40"/>
      <c r="H3" s="40"/>
      <c r="I3" s="40"/>
      <c r="J3" s="40"/>
      <c r="K3" s="40"/>
      <c r="L3" s="40"/>
      <c r="M3" s="40"/>
      <c r="N3" s="40"/>
      <c r="Q3" s="5" t="s">
        <v>388</v>
      </c>
      <c r="S3" s="40"/>
      <c r="T3" s="40"/>
      <c r="U3" s="40"/>
      <c r="V3" s="40"/>
      <c r="W3" s="40"/>
      <c r="X3" s="40"/>
      <c r="Y3" s="40"/>
      <c r="Z3" s="40"/>
      <c r="AA3" s="5" t="s">
        <v>284</v>
      </c>
    </row>
    <row r="4" spans="1:27" ht="15.75" customHeight="1">
      <c r="B4" s="257" t="s">
        <v>354</v>
      </c>
      <c r="C4" s="40"/>
      <c r="D4" s="40"/>
      <c r="E4" s="40"/>
      <c r="F4" s="40"/>
      <c r="G4" s="40"/>
      <c r="H4" s="40"/>
      <c r="I4" s="40"/>
      <c r="J4" s="40"/>
      <c r="K4" s="40"/>
      <c r="L4" s="40"/>
      <c r="M4" s="40"/>
      <c r="N4" s="40"/>
      <c r="Q4" s="5" t="s">
        <v>293</v>
      </c>
      <c r="S4" s="40"/>
      <c r="T4" s="40"/>
      <c r="U4" s="40"/>
      <c r="V4" s="40"/>
      <c r="W4" s="40"/>
      <c r="X4" s="40"/>
      <c r="Y4" s="40"/>
      <c r="Z4" s="40"/>
    </row>
    <row r="5" spans="1:27" ht="15.75" customHeight="1">
      <c r="B5" s="38" t="s">
        <v>423</v>
      </c>
      <c r="C5" s="40"/>
      <c r="D5" s="40"/>
      <c r="E5" s="40"/>
      <c r="F5" s="40"/>
      <c r="G5" s="40"/>
      <c r="H5" s="40"/>
      <c r="I5" s="40"/>
      <c r="J5" s="40"/>
      <c r="K5" s="40"/>
      <c r="L5" s="40"/>
      <c r="M5" s="40"/>
      <c r="N5" s="40"/>
      <c r="Q5" s="5" t="s">
        <v>225</v>
      </c>
      <c r="S5" s="40"/>
      <c r="T5" s="40"/>
      <c r="U5" s="40"/>
      <c r="V5" s="40"/>
      <c r="W5" s="40"/>
      <c r="X5" s="40"/>
      <c r="Y5" s="40"/>
      <c r="Z5" s="40"/>
    </row>
    <row r="6" spans="1:27" ht="15.75" customHeight="1">
      <c r="B6" s="38" t="s">
        <v>424</v>
      </c>
      <c r="C6" s="40"/>
      <c r="D6" s="40"/>
      <c r="E6" s="40"/>
      <c r="F6" s="40"/>
      <c r="G6" s="40"/>
      <c r="H6" s="40"/>
      <c r="I6" s="40"/>
      <c r="J6" s="40"/>
      <c r="K6" s="40"/>
      <c r="L6" s="40"/>
      <c r="M6" s="40"/>
      <c r="N6" s="40"/>
      <c r="Q6" s="5"/>
      <c r="S6" s="40"/>
      <c r="T6" s="40"/>
      <c r="U6" s="40"/>
      <c r="V6" s="40"/>
      <c r="W6" s="40"/>
      <c r="X6" s="40"/>
      <c r="Y6" s="40"/>
      <c r="Z6" s="40"/>
    </row>
    <row r="7" spans="1:27" ht="15.75" customHeight="1">
      <c r="B7" s="38" t="s">
        <v>425</v>
      </c>
      <c r="I7" s="38" t="s">
        <v>189</v>
      </c>
      <c r="J7" s="38" t="s">
        <v>189</v>
      </c>
      <c r="K7" s="38" t="s">
        <v>189</v>
      </c>
      <c r="L7" s="38" t="s">
        <v>189</v>
      </c>
      <c r="S7" s="40"/>
      <c r="T7" s="40"/>
      <c r="U7" s="40"/>
      <c r="V7" s="40"/>
      <c r="W7" s="40"/>
      <c r="X7" s="40"/>
      <c r="Y7" s="40"/>
      <c r="Z7" s="40"/>
    </row>
    <row r="8" spans="1:27" ht="15.75" customHeight="1">
      <c r="B8" s="38" t="s">
        <v>426</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8" t="s">
        <v>0</v>
      </c>
      <c r="C10" s="426" t="s">
        <v>285</v>
      </c>
      <c r="D10" s="426" t="s">
        <v>210</v>
      </c>
      <c r="E10" s="426" t="s">
        <v>211</v>
      </c>
      <c r="F10" s="426" t="s">
        <v>353</v>
      </c>
      <c r="G10" s="426" t="s">
        <v>403</v>
      </c>
      <c r="H10" s="426" t="s">
        <v>406</v>
      </c>
      <c r="I10" s="426" t="s">
        <v>404</v>
      </c>
      <c r="J10" s="426" t="s">
        <v>405</v>
      </c>
      <c r="K10" s="430" t="s">
        <v>30</v>
      </c>
      <c r="L10" s="435"/>
      <c r="M10" s="430" t="s">
        <v>15</v>
      </c>
      <c r="N10" s="431"/>
      <c r="Q10" s="260" t="s">
        <v>226</v>
      </c>
      <c r="R10" s="235"/>
      <c r="S10" s="261" t="s">
        <v>226</v>
      </c>
      <c r="T10" s="261" t="s">
        <v>226</v>
      </c>
      <c r="U10" s="261" t="s">
        <v>226</v>
      </c>
      <c r="V10" s="270"/>
      <c r="W10" s="231"/>
      <c r="X10" s="231"/>
      <c r="Y10" s="231"/>
      <c r="Z10" s="231"/>
    </row>
    <row r="11" spans="1:27" s="43" customFormat="1" ht="126.75" customHeight="1">
      <c r="A11" s="42"/>
      <c r="B11" s="429"/>
      <c r="C11" s="427"/>
      <c r="D11" s="427"/>
      <c r="E11" s="427"/>
      <c r="F11" s="427"/>
      <c r="G11" s="427"/>
      <c r="H11" s="427"/>
      <c r="I11" s="427"/>
      <c r="J11" s="427"/>
      <c r="K11" s="344" t="s">
        <v>407</v>
      </c>
      <c r="L11" s="344" t="s">
        <v>408</v>
      </c>
      <c r="M11" s="352" t="s">
        <v>411</v>
      </c>
      <c r="N11" s="353" t="s">
        <v>412</v>
      </c>
      <c r="Q11" s="413" t="s">
        <v>183</v>
      </c>
      <c r="R11" s="415" t="s">
        <v>0</v>
      </c>
      <c r="S11" s="427" t="s">
        <v>228</v>
      </c>
      <c r="T11" s="427" t="s">
        <v>399</v>
      </c>
      <c r="U11" s="427" t="s">
        <v>400</v>
      </c>
      <c r="V11" s="436" t="s">
        <v>187</v>
      </c>
      <c r="W11" s="231"/>
      <c r="X11" s="231"/>
      <c r="Y11" s="231"/>
      <c r="Z11" s="231"/>
    </row>
    <row r="12" spans="1:27" s="43" customFormat="1" ht="20.100000000000001" customHeight="1">
      <c r="A12" s="42"/>
      <c r="B12" s="429"/>
      <c r="C12" s="265" t="s">
        <v>13</v>
      </c>
      <c r="D12" s="265" t="s">
        <v>188</v>
      </c>
      <c r="E12" s="265" t="s">
        <v>9</v>
      </c>
      <c r="F12" s="265"/>
      <c r="G12" s="265"/>
      <c r="H12" s="265" t="s">
        <v>9</v>
      </c>
      <c r="I12" s="265" t="s">
        <v>12</v>
      </c>
      <c r="J12" s="265" t="s">
        <v>9</v>
      </c>
      <c r="K12" s="265" t="s">
        <v>9</v>
      </c>
      <c r="L12" s="265"/>
      <c r="M12" s="265" t="s">
        <v>9</v>
      </c>
      <c r="N12" s="345" t="s">
        <v>9</v>
      </c>
      <c r="Q12" s="413"/>
      <c r="R12" s="415"/>
      <c r="S12" s="427"/>
      <c r="T12" s="427"/>
      <c r="U12" s="427"/>
      <c r="V12" s="436"/>
      <c r="W12" s="232"/>
      <c r="X12" s="232"/>
      <c r="Y12" s="232"/>
      <c r="Z12" s="232"/>
    </row>
    <row r="13" spans="1:27" s="43" customFormat="1" ht="20.100000000000001" customHeight="1">
      <c r="A13" s="42"/>
      <c r="B13" s="417"/>
      <c r="C13" s="432" t="s">
        <v>179</v>
      </c>
      <c r="D13" s="433"/>
      <c r="E13" s="433"/>
      <c r="F13" s="433"/>
      <c r="G13" s="433"/>
      <c r="H13" s="433"/>
      <c r="I13" s="433"/>
      <c r="J13" s="433"/>
      <c r="K13" s="433"/>
      <c r="L13" s="433"/>
      <c r="M13" s="433"/>
      <c r="N13" s="434"/>
      <c r="Q13" s="413"/>
      <c r="R13" s="415"/>
      <c r="S13" s="427"/>
      <c r="T13" s="427"/>
      <c r="U13" s="427"/>
      <c r="V13" s="436"/>
      <c r="W13" s="233"/>
      <c r="X13" s="233"/>
      <c r="Y13" s="233"/>
      <c r="Z13" s="233"/>
    </row>
    <row r="14" spans="1:27" s="58" customFormat="1" ht="30" customHeight="1" thickBot="1">
      <c r="A14" s="56"/>
      <c r="B14" s="418"/>
      <c r="C14" s="71"/>
      <c r="D14" s="143"/>
      <c r="E14" s="213">
        <f>SUM(E15:E34)</f>
        <v>0</v>
      </c>
      <c r="F14" s="71"/>
      <c r="G14" s="71"/>
      <c r="H14" s="143"/>
      <c r="I14" s="143"/>
      <c r="J14" s="143"/>
      <c r="K14" s="143"/>
      <c r="L14" s="143"/>
      <c r="M14" s="143"/>
      <c r="N14" s="212">
        <f>SUM(N15:N34)</f>
        <v>0</v>
      </c>
      <c r="O14" s="57"/>
      <c r="P14" s="57"/>
      <c r="Q14" s="414"/>
      <c r="R14" s="416"/>
      <c r="S14" s="271" t="s">
        <v>12</v>
      </c>
      <c r="T14" s="271" t="s">
        <v>401</v>
      </c>
      <c r="U14" s="271" t="s">
        <v>402</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149030</v>
      </c>
      <c r="J15" s="324">
        <f t="shared" ref="J15:J34" si="4">S15*C15/10*0.2*0.9</f>
        <v>0</v>
      </c>
      <c r="K15" s="324">
        <f t="shared" ref="K15:K34" si="5">(S15-I15)*C15/10*0.9</f>
        <v>0</v>
      </c>
      <c r="L15" s="324">
        <f>(S15-I15)*C15/10*0.9-H15</f>
        <v>0</v>
      </c>
      <c r="M15" s="324">
        <f>IF(K15&gt;$J15,$J15,K15)</f>
        <v>0</v>
      </c>
      <c r="N15" s="325">
        <f>IF(IF(L15&gt;$J15,$J15,L15)&lt;0,0,IF(L15&gt;$J15,$J15,L15))</f>
        <v>0</v>
      </c>
      <c r="Q15" s="156" t="s">
        <v>184</v>
      </c>
      <c r="R15" s="182" t="s">
        <v>291</v>
      </c>
      <c r="S15" s="118">
        <v>149030</v>
      </c>
      <c r="T15" s="341">
        <v>535</v>
      </c>
      <c r="U15" s="341">
        <v>225</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8810</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184</v>
      </c>
      <c r="R16" s="183" t="s">
        <v>292</v>
      </c>
      <c r="S16" s="119">
        <v>8810</v>
      </c>
      <c r="T16" s="342">
        <v>182</v>
      </c>
      <c r="U16" s="342">
        <v>17</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185</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8473</v>
      </c>
      <c r="J18" s="330">
        <f t="shared" si="4"/>
        <v>0</v>
      </c>
      <c r="K18" s="330">
        <f t="shared" si="5"/>
        <v>0</v>
      </c>
      <c r="L18" s="330">
        <f t="shared" si="7"/>
        <v>0</v>
      </c>
      <c r="M18" s="330">
        <f t="shared" si="8"/>
        <v>0</v>
      </c>
      <c r="N18" s="331">
        <f t="shared" si="9"/>
        <v>0</v>
      </c>
      <c r="Q18" s="158" t="s">
        <v>184</v>
      </c>
      <c r="R18" s="183" t="s">
        <v>84</v>
      </c>
      <c r="S18" s="119">
        <v>8473</v>
      </c>
      <c r="T18" s="342">
        <v>192</v>
      </c>
      <c r="U18" s="342">
        <v>19</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27716</v>
      </c>
      <c r="J20" s="330">
        <f t="shared" si="4"/>
        <v>0</v>
      </c>
      <c r="K20" s="330">
        <f t="shared" si="5"/>
        <v>0</v>
      </c>
      <c r="L20" s="330">
        <f t="shared" si="7"/>
        <v>0</v>
      </c>
      <c r="M20" s="330">
        <f t="shared" si="8"/>
        <v>0</v>
      </c>
      <c r="N20" s="331">
        <f t="shared" si="9"/>
        <v>0</v>
      </c>
      <c r="Q20" s="158" t="s">
        <v>184</v>
      </c>
      <c r="R20" s="183" t="s">
        <v>91</v>
      </c>
      <c r="S20" s="119">
        <v>27716</v>
      </c>
      <c r="T20" s="342">
        <v>166</v>
      </c>
      <c r="U20" s="342">
        <v>112</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9"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356</v>
      </c>
      <c r="C2" s="8"/>
      <c r="D2" s="8"/>
      <c r="E2" s="8"/>
      <c r="F2" s="8"/>
      <c r="G2" s="8"/>
      <c r="H2" s="8"/>
      <c r="I2" s="5"/>
      <c r="L2" s="5" t="s">
        <v>344</v>
      </c>
      <c r="O2" s="8"/>
      <c r="P2" s="8"/>
      <c r="Q2" s="8"/>
      <c r="R2" s="8"/>
      <c r="S2" s="8"/>
      <c r="T2" s="8"/>
      <c r="U2" s="5" t="s">
        <v>283</v>
      </c>
    </row>
    <row r="3" spans="1:21" ht="15.75" customHeight="1">
      <c r="B3" s="8"/>
      <c r="C3" s="8"/>
      <c r="D3" s="8"/>
      <c r="E3" s="8"/>
      <c r="F3" s="8"/>
      <c r="G3" s="8"/>
      <c r="H3" s="8"/>
      <c r="I3" s="8"/>
      <c r="L3" s="5" t="s">
        <v>388</v>
      </c>
      <c r="O3" s="8"/>
      <c r="P3" s="8"/>
      <c r="Q3" s="8"/>
      <c r="R3" s="8"/>
      <c r="S3" s="8"/>
      <c r="T3" s="8"/>
      <c r="U3" s="5" t="s">
        <v>284</v>
      </c>
    </row>
    <row r="4" spans="1:21" ht="15.75" customHeight="1">
      <c r="B4" s="257" t="s">
        <v>355</v>
      </c>
      <c r="C4" s="8"/>
      <c r="D4" s="8"/>
      <c r="E4" s="8"/>
      <c r="F4" s="8"/>
      <c r="G4" s="8"/>
      <c r="H4" s="8"/>
      <c r="I4" s="8"/>
      <c r="L4" s="5" t="s">
        <v>225</v>
      </c>
      <c r="O4" s="8"/>
      <c r="P4" s="8"/>
      <c r="Q4" s="8"/>
      <c r="R4" s="8"/>
      <c r="S4" s="8"/>
      <c r="T4" s="8"/>
    </row>
    <row r="5" spans="1:21" ht="15.75" customHeight="1">
      <c r="B5" s="10" t="s">
        <v>427</v>
      </c>
      <c r="C5" s="8"/>
      <c r="D5" s="8"/>
      <c r="E5" s="8"/>
      <c r="F5" s="8"/>
      <c r="G5" s="8"/>
      <c r="H5" s="8"/>
      <c r="I5" s="8"/>
      <c r="O5" s="8"/>
      <c r="P5" s="8"/>
      <c r="Q5" s="8"/>
      <c r="R5" s="8"/>
      <c r="S5" s="8"/>
      <c r="T5" s="8"/>
    </row>
    <row r="6" spans="1:21" ht="15.75" customHeight="1">
      <c r="A6" s="9"/>
      <c r="B6" s="10" t="s">
        <v>428</v>
      </c>
      <c r="I6" s="5"/>
      <c r="S6" s="5"/>
    </row>
    <row r="7" spans="1:21" ht="15.75">
      <c r="A7" s="10"/>
      <c r="B7" s="10" t="s">
        <v>429</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8" t="s">
        <v>0</v>
      </c>
      <c r="C9" s="419" t="s">
        <v>285</v>
      </c>
      <c r="D9" s="419" t="s">
        <v>208</v>
      </c>
      <c r="E9" s="419" t="s">
        <v>214</v>
      </c>
      <c r="F9" s="419" t="s">
        <v>268</v>
      </c>
      <c r="G9" s="426" t="s">
        <v>286</v>
      </c>
      <c r="H9" s="419" t="s">
        <v>433</v>
      </c>
      <c r="I9" s="424" t="s">
        <v>213</v>
      </c>
      <c r="L9" s="260" t="s">
        <v>226</v>
      </c>
      <c r="M9" s="266"/>
      <c r="N9" s="209"/>
      <c r="O9" s="262" t="s">
        <v>226</v>
      </c>
      <c r="P9" s="262" t="s">
        <v>226</v>
      </c>
      <c r="Q9" s="262" t="s">
        <v>226</v>
      </c>
      <c r="R9" s="262" t="s">
        <v>226</v>
      </c>
      <c r="S9" s="243"/>
      <c r="T9" s="259"/>
    </row>
    <row r="10" spans="1:21" s="12" customFormat="1" ht="99" customHeight="1">
      <c r="A10" s="11"/>
      <c r="B10" s="429"/>
      <c r="C10" s="420"/>
      <c r="D10" s="420"/>
      <c r="E10" s="420"/>
      <c r="F10" s="420"/>
      <c r="G10" s="427"/>
      <c r="H10" s="420"/>
      <c r="I10" s="425"/>
      <c r="L10" s="413" t="s">
        <v>183</v>
      </c>
      <c r="M10" s="437" t="s">
        <v>287</v>
      </c>
      <c r="N10" s="415" t="s">
        <v>193</v>
      </c>
      <c r="O10" s="420" t="s">
        <v>191</v>
      </c>
      <c r="P10" s="420" t="s">
        <v>269</v>
      </c>
      <c r="Q10" s="420" t="s">
        <v>384</v>
      </c>
      <c r="R10" s="420" t="s">
        <v>290</v>
      </c>
      <c r="S10" s="420" t="s">
        <v>289</v>
      </c>
      <c r="T10" s="425" t="s">
        <v>192</v>
      </c>
    </row>
    <row r="11" spans="1:21" s="12" customFormat="1" ht="20.100000000000001" customHeight="1">
      <c r="A11" s="11"/>
      <c r="B11" s="429"/>
      <c r="C11" s="180" t="s">
        <v>31</v>
      </c>
      <c r="D11" s="180" t="s">
        <v>32</v>
      </c>
      <c r="E11" s="180" t="s">
        <v>10</v>
      </c>
      <c r="F11" s="227"/>
      <c r="G11" s="180"/>
      <c r="H11" s="180" t="s">
        <v>14</v>
      </c>
      <c r="I11" s="181" t="s">
        <v>10</v>
      </c>
      <c r="L11" s="413"/>
      <c r="M11" s="437"/>
      <c r="N11" s="415"/>
      <c r="O11" s="420"/>
      <c r="P11" s="420"/>
      <c r="Q11" s="420"/>
      <c r="R11" s="420"/>
      <c r="S11" s="420"/>
      <c r="T11" s="425"/>
    </row>
    <row r="12" spans="1:21" s="12" customFormat="1" ht="20.100000000000001" customHeight="1">
      <c r="A12" s="11"/>
      <c r="B12" s="417"/>
      <c r="C12" s="421" t="s">
        <v>190</v>
      </c>
      <c r="D12" s="422"/>
      <c r="E12" s="422"/>
      <c r="F12" s="422"/>
      <c r="G12" s="422"/>
      <c r="H12" s="422"/>
      <c r="I12" s="423"/>
      <c r="L12" s="413"/>
      <c r="M12" s="437"/>
      <c r="N12" s="415"/>
      <c r="O12" s="420"/>
      <c r="P12" s="420"/>
      <c r="Q12" s="420"/>
      <c r="R12" s="420"/>
      <c r="S12" s="420"/>
      <c r="T12" s="425"/>
    </row>
    <row r="13" spans="1:21" s="55" customFormat="1" ht="30" customHeight="1" thickBot="1">
      <c r="A13" s="53"/>
      <c r="B13" s="418"/>
      <c r="C13" s="65"/>
      <c r="D13" s="136"/>
      <c r="E13" s="210">
        <f>SUM(E14:E75)</f>
        <v>0</v>
      </c>
      <c r="F13" s="65"/>
      <c r="G13" s="65"/>
      <c r="H13" s="188"/>
      <c r="I13" s="214">
        <f>SUM(I14:I75)</f>
        <v>0</v>
      </c>
      <c r="J13" s="54"/>
      <c r="L13" s="414"/>
      <c r="M13" s="438"/>
      <c r="N13" s="416"/>
      <c r="O13" s="241" t="s">
        <v>288</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92</v>
      </c>
      <c r="G14" s="323">
        <v>0</v>
      </c>
      <c r="H14" s="333">
        <f>IF(G14&lt;&gt;"",R14*(1-G14),"")</f>
        <v>92</v>
      </c>
      <c r="I14" s="334">
        <f>IF(G14&lt;&gt;"",IF(H14&lt;P14,IF(H14&gt;=Q14,D14*(P14-H14)*S14,D14*(P14-Q14)*S14),0),"")</f>
        <v>0</v>
      </c>
      <c r="L14" s="156" t="s">
        <v>184</v>
      </c>
      <c r="M14" s="238" t="s">
        <v>154</v>
      </c>
      <c r="N14" s="157" t="s">
        <v>229</v>
      </c>
      <c r="O14" s="189">
        <v>3000</v>
      </c>
      <c r="P14" s="190">
        <v>65</v>
      </c>
      <c r="Q14" s="190">
        <v>43.41</v>
      </c>
      <c r="R14" s="190">
        <v>92</v>
      </c>
      <c r="S14" s="166">
        <v>0.9</v>
      </c>
      <c r="T14" s="191">
        <v>0.82499999999999996</v>
      </c>
    </row>
    <row r="15" spans="1:21" s="6" customFormat="1" ht="32.1" customHeight="1">
      <c r="A15" s="13"/>
      <c r="B15" s="313" t="str">
        <f t="shared" ref="B15:B64" si="3">N15</f>
        <v xml:space="preserve"> にんじん </v>
      </c>
      <c r="C15" s="327"/>
      <c r="D15" s="316">
        <f t="shared" si="1"/>
        <v>0</v>
      </c>
      <c r="E15" s="317">
        <f t="shared" si="2"/>
        <v>0</v>
      </c>
      <c r="F15" s="335">
        <f>R15</f>
        <v>100</v>
      </c>
      <c r="G15" s="329">
        <v>0</v>
      </c>
      <c r="H15" s="336">
        <f t="shared" ref="H15:H75" si="4">IF(G15&lt;&gt;"",R15*(1-G15),"")</f>
        <v>100</v>
      </c>
      <c r="I15" s="337">
        <f t="shared" ref="I15:I75" si="5">IF(G15&lt;&gt;"",IF(H15&lt;P15,IF(H15&gt;=Q15,D15*(P15-H15)*S15,D15*(P15-Q15)*S15),0),"")</f>
        <v>0</v>
      </c>
      <c r="L15" s="158" t="s">
        <v>184</v>
      </c>
      <c r="M15" s="239" t="s">
        <v>154</v>
      </c>
      <c r="N15" s="159" t="s">
        <v>230</v>
      </c>
      <c r="O15" s="192">
        <v>2500</v>
      </c>
      <c r="P15" s="193">
        <v>94</v>
      </c>
      <c r="Q15" s="193">
        <v>62.51</v>
      </c>
      <c r="R15" s="193">
        <v>100</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6">R16</f>
        <v>56.666666666666664</v>
      </c>
      <c r="G16" s="329">
        <v>0</v>
      </c>
      <c r="H16" s="336">
        <f t="shared" si="4"/>
        <v>56.666666666666664</v>
      </c>
      <c r="I16" s="337">
        <f t="shared" si="5"/>
        <v>0</v>
      </c>
      <c r="L16" s="158" t="s">
        <v>185</v>
      </c>
      <c r="M16" s="239" t="s">
        <v>154</v>
      </c>
      <c r="N16" s="159" t="s">
        <v>231</v>
      </c>
      <c r="O16" s="192">
        <v>5880</v>
      </c>
      <c r="P16" s="193">
        <v>51</v>
      </c>
      <c r="Q16" s="193">
        <v>34.090000000000003</v>
      </c>
      <c r="R16" s="193">
        <f t="shared" ref="R16:R73" si="7">P16/0.9</f>
        <v>56.666666666666664</v>
      </c>
      <c r="S16" s="113">
        <v>0.9</v>
      </c>
      <c r="T16" s="194">
        <v>0.82499999999999996</v>
      </c>
    </row>
    <row r="17" spans="1:20" s="6" customFormat="1" ht="32.1" hidden="1" customHeight="1">
      <c r="A17" s="13"/>
      <c r="B17" s="313" t="str">
        <f t="shared" si="3"/>
        <v xml:space="preserve"> キャベツ </v>
      </c>
      <c r="C17" s="327"/>
      <c r="D17" s="316">
        <f t="shared" si="1"/>
        <v>0</v>
      </c>
      <c r="E17" s="317">
        <f t="shared" si="2"/>
        <v>0</v>
      </c>
      <c r="F17" s="335">
        <f t="shared" si="6"/>
        <v>73.888888888888886</v>
      </c>
      <c r="G17" s="329">
        <v>0</v>
      </c>
      <c r="H17" s="338">
        <f t="shared" si="4"/>
        <v>73.888888888888886</v>
      </c>
      <c r="I17" s="337">
        <f t="shared" si="5"/>
        <v>0</v>
      </c>
      <c r="L17" s="158" t="s">
        <v>185</v>
      </c>
      <c r="M17" s="239" t="s">
        <v>154</v>
      </c>
      <c r="N17" s="159" t="s">
        <v>232</v>
      </c>
      <c r="O17" s="192">
        <v>4060</v>
      </c>
      <c r="P17" s="193">
        <v>66.5</v>
      </c>
      <c r="Q17" s="193">
        <v>44.51</v>
      </c>
      <c r="R17" s="193">
        <f t="shared" si="7"/>
        <v>73.888888888888886</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185</v>
      </c>
      <c r="M18" s="239" t="s">
        <v>154</v>
      </c>
      <c r="N18" s="159" t="s">
        <v>294</v>
      </c>
      <c r="O18" s="192">
        <v>1220</v>
      </c>
      <c r="P18" s="193">
        <v>346.5</v>
      </c>
      <c r="Q18" s="193">
        <v>231.07</v>
      </c>
      <c r="R18" s="193">
        <f t="shared" si="7"/>
        <v>385</v>
      </c>
      <c r="S18" s="113">
        <v>0.9</v>
      </c>
      <c r="T18" s="194">
        <v>0.8</v>
      </c>
    </row>
    <row r="19" spans="1:20" s="6" customFormat="1" ht="32.1" customHeight="1">
      <c r="A19" s="13"/>
      <c r="B19" s="313" t="str">
        <f t="shared" si="3"/>
        <v xml:space="preserve"> ねぎ </v>
      </c>
      <c r="C19" s="327"/>
      <c r="D19" s="316">
        <f t="shared" si="1"/>
        <v>0</v>
      </c>
      <c r="E19" s="317">
        <f t="shared" si="2"/>
        <v>0</v>
      </c>
      <c r="F19" s="335">
        <f t="shared" si="6"/>
        <v>353</v>
      </c>
      <c r="G19" s="329">
        <v>0</v>
      </c>
      <c r="H19" s="336">
        <f t="shared" si="4"/>
        <v>353</v>
      </c>
      <c r="I19" s="337">
        <f t="shared" si="5"/>
        <v>0</v>
      </c>
      <c r="L19" s="158" t="s">
        <v>184</v>
      </c>
      <c r="M19" s="239" t="s">
        <v>154</v>
      </c>
      <c r="N19" s="159" t="s">
        <v>233</v>
      </c>
      <c r="O19" s="192">
        <v>1900</v>
      </c>
      <c r="P19" s="193">
        <v>238</v>
      </c>
      <c r="Q19" s="193">
        <v>158.80000000000001</v>
      </c>
      <c r="R19" s="193">
        <v>353</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185</v>
      </c>
      <c r="M20" s="239" t="s">
        <v>154</v>
      </c>
      <c r="N20" s="159" t="s">
        <v>234</v>
      </c>
      <c r="O20" s="192">
        <v>2400</v>
      </c>
      <c r="P20" s="193"/>
      <c r="Q20" s="193"/>
      <c r="R20" s="193">
        <f t="shared" si="7"/>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6"/>
        <v>240</v>
      </c>
      <c r="G21" s="329">
        <v>0</v>
      </c>
      <c r="H21" s="336">
        <f t="shared" si="4"/>
        <v>240</v>
      </c>
      <c r="I21" s="337">
        <f t="shared" si="5"/>
        <v>0</v>
      </c>
      <c r="L21" s="158" t="s">
        <v>185</v>
      </c>
      <c r="M21" s="239" t="s">
        <v>154</v>
      </c>
      <c r="N21" s="159" t="s">
        <v>235</v>
      </c>
      <c r="O21" s="192">
        <v>2400</v>
      </c>
      <c r="P21" s="193">
        <v>216</v>
      </c>
      <c r="Q21" s="193">
        <v>144.02000000000001</v>
      </c>
      <c r="R21" s="193">
        <f t="shared" si="7"/>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185</v>
      </c>
      <c r="M22" s="239" t="s">
        <v>154</v>
      </c>
      <c r="N22" s="159" t="s">
        <v>236</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185</v>
      </c>
      <c r="M23" s="239" t="s">
        <v>154</v>
      </c>
      <c r="N23" s="159" t="s">
        <v>237</v>
      </c>
      <c r="O23" s="192">
        <v>2620</v>
      </c>
      <c r="P23" s="193"/>
      <c r="Q23" s="193"/>
      <c r="R23" s="193">
        <f t="shared" si="7"/>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6"/>
        <v>158.33333333333334</v>
      </c>
      <c r="G24" s="329">
        <v>0</v>
      </c>
      <c r="H24" s="336">
        <f t="shared" si="4"/>
        <v>158.33333333333334</v>
      </c>
      <c r="I24" s="337">
        <f t="shared" si="5"/>
        <v>0</v>
      </c>
      <c r="L24" s="158" t="s">
        <v>185</v>
      </c>
      <c r="M24" s="239" t="s">
        <v>154</v>
      </c>
      <c r="N24" s="159" t="s">
        <v>238</v>
      </c>
      <c r="O24" s="192">
        <v>2620</v>
      </c>
      <c r="P24" s="193">
        <v>142.5</v>
      </c>
      <c r="Q24" s="193">
        <v>94.96</v>
      </c>
      <c r="R24" s="193">
        <f t="shared" si="7"/>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185</v>
      </c>
      <c r="M25" s="239" t="s">
        <v>154</v>
      </c>
      <c r="N25" s="159" t="s">
        <v>239</v>
      </c>
      <c r="O25" s="192">
        <v>2620</v>
      </c>
      <c r="P25" s="193">
        <v>251.5</v>
      </c>
      <c r="Q25" s="193">
        <v>167.83</v>
      </c>
      <c r="R25" s="193">
        <f t="shared" si="7"/>
        <v>279.44444444444446</v>
      </c>
      <c r="S25" s="113">
        <v>0.9</v>
      </c>
      <c r="T25" s="194">
        <v>0.8</v>
      </c>
    </row>
    <row r="26" spans="1:20" s="6" customFormat="1" ht="32.1" customHeight="1">
      <c r="A26" s="13"/>
      <c r="B26" s="313" t="str">
        <f t="shared" si="3"/>
        <v xml:space="preserve"> きゅうり </v>
      </c>
      <c r="C26" s="327"/>
      <c r="D26" s="316">
        <f t="shared" si="1"/>
        <v>0</v>
      </c>
      <c r="E26" s="317">
        <f t="shared" si="2"/>
        <v>0</v>
      </c>
      <c r="F26" s="335">
        <f t="shared" si="6"/>
        <v>531</v>
      </c>
      <c r="G26" s="329">
        <v>0</v>
      </c>
      <c r="H26" s="336">
        <f t="shared" si="4"/>
        <v>531</v>
      </c>
      <c r="I26" s="337">
        <f t="shared" si="5"/>
        <v>0</v>
      </c>
      <c r="L26" s="158" t="s">
        <v>184</v>
      </c>
      <c r="M26" s="239" t="s">
        <v>154</v>
      </c>
      <c r="N26" s="159" t="s">
        <v>240</v>
      </c>
      <c r="O26" s="192">
        <v>2500</v>
      </c>
      <c r="P26" s="193">
        <v>264</v>
      </c>
      <c r="Q26" s="193">
        <v>175.88</v>
      </c>
      <c r="R26" s="193">
        <v>531</v>
      </c>
      <c r="S26" s="113">
        <v>0.9</v>
      </c>
      <c r="T26" s="194">
        <v>0.8</v>
      </c>
    </row>
    <row r="27" spans="1:20" s="6" customFormat="1" ht="32.1" customHeight="1">
      <c r="A27" s="13"/>
      <c r="B27" s="313" t="str">
        <f t="shared" si="3"/>
        <v xml:space="preserve"> なす </v>
      </c>
      <c r="C27" s="327"/>
      <c r="D27" s="316">
        <f t="shared" si="1"/>
        <v>0</v>
      </c>
      <c r="E27" s="317">
        <f t="shared" si="2"/>
        <v>0</v>
      </c>
      <c r="F27" s="335">
        <f t="shared" si="6"/>
        <v>524</v>
      </c>
      <c r="G27" s="329">
        <v>0</v>
      </c>
      <c r="H27" s="336">
        <f t="shared" si="4"/>
        <v>524</v>
      </c>
      <c r="I27" s="337">
        <f t="shared" si="5"/>
        <v>0</v>
      </c>
      <c r="L27" s="158" t="s">
        <v>184</v>
      </c>
      <c r="M27" s="239" t="s">
        <v>154</v>
      </c>
      <c r="N27" s="159" t="s">
        <v>241</v>
      </c>
      <c r="O27" s="192">
        <v>1300</v>
      </c>
      <c r="P27" s="193">
        <v>292.5</v>
      </c>
      <c r="Q27" s="193">
        <v>194.88</v>
      </c>
      <c r="R27" s="193">
        <v>524</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6"/>
        <v>0</v>
      </c>
      <c r="G28" s="329">
        <v>0</v>
      </c>
      <c r="H28" s="336">
        <f t="shared" si="4"/>
        <v>0</v>
      </c>
      <c r="I28" s="337">
        <f t="shared" si="5"/>
        <v>0</v>
      </c>
      <c r="L28" s="158" t="s">
        <v>185</v>
      </c>
      <c r="M28" s="239" t="s">
        <v>154</v>
      </c>
      <c r="N28" s="159" t="s">
        <v>242</v>
      </c>
      <c r="O28" s="192">
        <v>9620</v>
      </c>
      <c r="P28" s="193"/>
      <c r="Q28" s="193"/>
      <c r="R28" s="193">
        <f t="shared" si="7"/>
        <v>0</v>
      </c>
      <c r="S28" s="113">
        <v>0.9</v>
      </c>
      <c r="T28" s="194">
        <v>0.8</v>
      </c>
    </row>
    <row r="29" spans="1:20" s="6" customFormat="1" ht="32.1" customHeight="1">
      <c r="A29" s="13"/>
      <c r="B29" s="313" t="str">
        <f t="shared" si="3"/>
        <v xml:space="preserve"> トマト（大玉）</v>
      </c>
      <c r="C29" s="327"/>
      <c r="D29" s="316">
        <f t="shared" si="1"/>
        <v>0</v>
      </c>
      <c r="E29" s="317">
        <f t="shared" si="2"/>
        <v>0</v>
      </c>
      <c r="F29" s="335">
        <f t="shared" si="6"/>
        <v>347</v>
      </c>
      <c r="G29" s="329">
        <v>0</v>
      </c>
      <c r="H29" s="336">
        <f t="shared" si="4"/>
        <v>347</v>
      </c>
      <c r="I29" s="337">
        <f t="shared" si="5"/>
        <v>0</v>
      </c>
      <c r="L29" s="158" t="s">
        <v>184</v>
      </c>
      <c r="M29" s="239" t="s">
        <v>154</v>
      </c>
      <c r="N29" s="159" t="s">
        <v>267</v>
      </c>
      <c r="O29" s="192">
        <v>3000</v>
      </c>
      <c r="P29" s="193">
        <v>326</v>
      </c>
      <c r="Q29" s="193">
        <v>217.39</v>
      </c>
      <c r="R29" s="193">
        <v>347</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185</v>
      </c>
      <c r="M30" s="239" t="s">
        <v>154</v>
      </c>
      <c r="N30" s="159" t="s">
        <v>243</v>
      </c>
      <c r="O30" s="192">
        <v>9620</v>
      </c>
      <c r="P30" s="193">
        <v>588.5</v>
      </c>
      <c r="Q30" s="193">
        <v>392.5</v>
      </c>
      <c r="R30" s="193">
        <f t="shared" si="7"/>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6"/>
        <v>263.33333333333331</v>
      </c>
      <c r="G31" s="329">
        <v>0</v>
      </c>
      <c r="H31" s="336">
        <f t="shared" si="4"/>
        <v>263.33333333333331</v>
      </c>
      <c r="I31" s="337">
        <f t="shared" si="5"/>
        <v>0</v>
      </c>
      <c r="L31" s="158" t="s">
        <v>185</v>
      </c>
      <c r="M31" s="239" t="s">
        <v>154</v>
      </c>
      <c r="N31" s="159" t="s">
        <v>244</v>
      </c>
      <c r="O31" s="192">
        <v>10100</v>
      </c>
      <c r="P31" s="193">
        <v>237</v>
      </c>
      <c r="Q31" s="193">
        <v>158.15</v>
      </c>
      <c r="R31" s="193">
        <f t="shared" si="7"/>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185</v>
      </c>
      <c r="M32" s="239" t="s">
        <v>154</v>
      </c>
      <c r="N32" s="159" t="s">
        <v>245</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185</v>
      </c>
      <c r="M33" s="239" t="s">
        <v>154</v>
      </c>
      <c r="N33" s="159" t="s">
        <v>246</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さといも </v>
      </c>
      <c r="C34" s="327"/>
      <c r="D34" s="316">
        <f t="shared" si="1"/>
        <v>0</v>
      </c>
      <c r="E34" s="317">
        <f t="shared" si="2"/>
        <v>0</v>
      </c>
      <c r="F34" s="335">
        <f t="shared" si="6"/>
        <v>318</v>
      </c>
      <c r="G34" s="329">
        <v>0</v>
      </c>
      <c r="H34" s="336">
        <f t="shared" si="4"/>
        <v>318</v>
      </c>
      <c r="I34" s="337">
        <f t="shared" si="5"/>
        <v>0</v>
      </c>
      <c r="L34" s="158" t="s">
        <v>184</v>
      </c>
      <c r="M34" s="239" t="s">
        <v>154</v>
      </c>
      <c r="N34" s="159" t="s">
        <v>247</v>
      </c>
      <c r="O34" s="192">
        <v>1100</v>
      </c>
      <c r="P34" s="193">
        <v>216.5</v>
      </c>
      <c r="Q34" s="193">
        <v>144.44</v>
      </c>
      <c r="R34" s="193">
        <v>318</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185</v>
      </c>
      <c r="M35" s="239" t="s">
        <v>155</v>
      </c>
      <c r="N35" s="159" t="s">
        <v>101</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185</v>
      </c>
      <c r="M36" s="239" t="s">
        <v>155</v>
      </c>
      <c r="N36" s="159" t="s">
        <v>104</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185</v>
      </c>
      <c r="M37" s="239" t="s">
        <v>155</v>
      </c>
      <c r="N37" s="159" t="s">
        <v>116</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185</v>
      </c>
      <c r="M40" s="239" t="s">
        <v>155</v>
      </c>
      <c r="N40" s="159" t="s">
        <v>248</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185</v>
      </c>
      <c r="M41" s="239" t="s">
        <v>155</v>
      </c>
      <c r="N41" s="159" t="s">
        <v>112</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185</v>
      </c>
      <c r="M42" s="239" t="s">
        <v>155</v>
      </c>
      <c r="N42" s="159" t="s">
        <v>114</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185</v>
      </c>
      <c r="M43" s="239" t="s">
        <v>155</v>
      </c>
      <c r="N43" s="159" t="s">
        <v>249</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185</v>
      </c>
      <c r="M44" s="239" t="s">
        <v>155</v>
      </c>
      <c r="N44" s="159" t="s">
        <v>250</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185</v>
      </c>
      <c r="M45" s="239" t="s">
        <v>155</v>
      </c>
      <c r="N45" s="159" t="s">
        <v>251</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185</v>
      </c>
      <c r="M46" s="239" t="s">
        <v>155</v>
      </c>
      <c r="N46" s="159" t="s">
        <v>252</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185</v>
      </c>
      <c r="M48" s="239" t="s">
        <v>155</v>
      </c>
      <c r="N48" s="159" t="s">
        <v>109</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185</v>
      </c>
      <c r="M49" s="239" t="s">
        <v>155</v>
      </c>
      <c r="N49" s="159" t="s">
        <v>99</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185</v>
      </c>
      <c r="M50" s="239" t="s">
        <v>155</v>
      </c>
      <c r="N50" s="159" t="s">
        <v>253</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185</v>
      </c>
      <c r="M51" s="239" t="s">
        <v>155</v>
      </c>
      <c r="N51" s="159" t="s">
        <v>254</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185</v>
      </c>
      <c r="M52" s="239" t="s">
        <v>155</v>
      </c>
      <c r="N52" s="159" t="s">
        <v>255</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185</v>
      </c>
      <c r="M53" s="239" t="s">
        <v>155</v>
      </c>
      <c r="N53" s="159" t="s">
        <v>256</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185</v>
      </c>
      <c r="M54" s="239" t="s">
        <v>155</v>
      </c>
      <c r="N54" s="159" t="s">
        <v>257</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185</v>
      </c>
      <c r="M56" s="239" t="s">
        <v>155</v>
      </c>
      <c r="N56" s="159" t="s">
        <v>111</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185</v>
      </c>
      <c r="M57" s="239" t="s">
        <v>155</v>
      </c>
      <c r="N57" s="159" t="s">
        <v>258</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185</v>
      </c>
      <c r="M58" s="239" t="s">
        <v>155</v>
      </c>
      <c r="N58" s="159" t="s">
        <v>259</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185</v>
      </c>
      <c r="M59" s="239" t="s">
        <v>155</v>
      </c>
      <c r="N59" s="159" t="s">
        <v>97</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185</v>
      </c>
      <c r="M61" s="239" t="s">
        <v>155</v>
      </c>
      <c r="N61" s="159" t="s">
        <v>260</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185</v>
      </c>
      <c r="M62" s="239" t="s">
        <v>155</v>
      </c>
      <c r="N62" s="159" t="s">
        <v>113</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185</v>
      </c>
      <c r="M63" s="239" t="s">
        <v>155</v>
      </c>
      <c r="N63" s="159" t="s">
        <v>98</v>
      </c>
      <c r="O63" s="192">
        <v>10</v>
      </c>
      <c r="P63" s="193">
        <v>657</v>
      </c>
      <c r="Q63" s="193">
        <f t="shared" ref="Q63" si="20">P63*2/3</f>
        <v>438</v>
      </c>
      <c r="R63" s="193">
        <f t="shared" si="7"/>
        <v>730</v>
      </c>
      <c r="S63" s="113">
        <v>0.8</v>
      </c>
      <c r="T63" s="194">
        <f t="shared" ref="T63:T73" si="21">2/3</f>
        <v>0.66666666666666663</v>
      </c>
    </row>
    <row r="64" spans="1:20" s="6" customFormat="1" ht="32.1" customHeight="1">
      <c r="A64" s="13"/>
      <c r="B64" s="313" t="str">
        <f t="shared" si="3"/>
        <v>すいか</v>
      </c>
      <c r="C64" s="327"/>
      <c r="D64" s="316">
        <f t="shared" si="12"/>
        <v>0</v>
      </c>
      <c r="E64" s="317">
        <f t="shared" si="13"/>
        <v>0</v>
      </c>
      <c r="F64" s="335">
        <f t="shared" si="6"/>
        <v>141</v>
      </c>
      <c r="G64" s="329">
        <v>0</v>
      </c>
      <c r="H64" s="336">
        <f t="shared" si="4"/>
        <v>141</v>
      </c>
      <c r="I64" s="337">
        <f t="shared" si="5"/>
        <v>0</v>
      </c>
      <c r="L64" s="158" t="s">
        <v>184</v>
      </c>
      <c r="M64" s="239" t="s">
        <v>155</v>
      </c>
      <c r="N64" s="159" t="s">
        <v>108</v>
      </c>
      <c r="O64" s="192">
        <v>3600</v>
      </c>
      <c r="P64" s="193">
        <v>89</v>
      </c>
      <c r="Q64" s="193">
        <v>61.11</v>
      </c>
      <c r="R64" s="193">
        <v>141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185</v>
      </c>
      <c r="M65" s="239" t="s">
        <v>155</v>
      </c>
      <c r="N65" s="159" t="s">
        <v>115</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185</v>
      </c>
      <c r="M66" s="239" t="s">
        <v>155</v>
      </c>
      <c r="N66" s="159" t="s">
        <v>261</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185</v>
      </c>
      <c r="M68" s="239" t="s">
        <v>155</v>
      </c>
      <c r="N68" s="159" t="s">
        <v>262</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185</v>
      </c>
      <c r="M69" s="239" t="s">
        <v>155</v>
      </c>
      <c r="N69" s="159" t="s">
        <v>263</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185</v>
      </c>
      <c r="M70" s="239" t="s">
        <v>155</v>
      </c>
      <c r="N70" s="159" t="s">
        <v>264</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185</v>
      </c>
      <c r="M72" s="239" t="s">
        <v>155</v>
      </c>
      <c r="N72" s="159" t="s">
        <v>265</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185</v>
      </c>
      <c r="M73" s="239" t="s">
        <v>155</v>
      </c>
      <c r="N73" s="159" t="s">
        <v>266</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185</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tabSelected="1" zoomScaleNormal="100" zoomScaleSheetLayoutView="100" workbookViewId="0">
      <selection activeCell="S17" sqref="S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379</v>
      </c>
    </row>
    <row r="4" spans="2:13" ht="21.75" customHeight="1" thickBot="1">
      <c r="B4" s="254" t="s">
        <v>358</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
        <v>357</v>
      </c>
      <c r="C21" s="203" t="s">
        <v>172</v>
      </c>
      <c r="D21" s="203" t="s">
        <v>186</v>
      </c>
      <c r="E21" s="203" t="s">
        <v>366</v>
      </c>
      <c r="F21" s="59"/>
      <c r="G21" s="203" t="s">
        <v>80</v>
      </c>
      <c r="H21" s="203" t="s">
        <v>70</v>
      </c>
      <c r="I21" s="203" t="s">
        <v>38</v>
      </c>
      <c r="J21" s="203" t="s">
        <v>375</v>
      </c>
      <c r="K21" s="59"/>
      <c r="L21" s="203" t="s">
        <v>378</v>
      </c>
    </row>
    <row r="22" spans="2:13" s="25" customFormat="1" ht="16.5" thickBot="1">
      <c r="B22" s="34" t="s">
        <v>360</v>
      </c>
      <c r="C22" s="34" t="s">
        <v>361</v>
      </c>
      <c r="D22" s="34" t="s">
        <v>363</v>
      </c>
      <c r="E22" s="36" t="s">
        <v>365</v>
      </c>
      <c r="G22" s="34" t="s">
        <v>368</v>
      </c>
      <c r="H22" s="34" t="s">
        <v>370</v>
      </c>
      <c r="I22" s="34" t="s">
        <v>372</v>
      </c>
      <c r="J22" s="36" t="s">
        <v>374</v>
      </c>
      <c r="L22" s="36" t="s">
        <v>377</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2018-06-07T05:21:56Z</dcterms:modified>
</cp:coreProperties>
</file>